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80" windowHeight="6165" activeTab="2"/>
  </bookViews>
  <sheets>
    <sheet name="Expositor" sheetId="1" r:id="rId1"/>
    <sheet name="Criador" sheetId="2" r:id="rId2"/>
    <sheet name="Criador Expositor" sheetId="3" r:id="rId3"/>
    <sheet name="Exp. c. ajuste" sheetId="4" r:id="rId4"/>
    <sheet name="Criad. c. ajuste" sheetId="5" r:id="rId5"/>
    <sheet name="Criad.Exp. c. ajuste" sheetId="6" r:id="rId6"/>
    <sheet name="Ranking Nordestino" sheetId="7" r:id="rId7"/>
    <sheet name="Jornal" sheetId="8" r:id="rId8"/>
    <sheet name="Ranking Centro-Oeste" sheetId="9" r:id="rId9"/>
    <sheet name="Ranking Sudeste" sheetId="10" r:id="rId10"/>
  </sheets>
  <definedNames>
    <definedName name="_xlnm._FilterDatabase" localSheetId="2" hidden="1">'Criador Expositor'!$A$1:$AD$62</definedName>
    <definedName name="_xlnm.Print_Area" localSheetId="4">'Criad. c. ajuste'!$A:$IV</definedName>
    <definedName name="_xlnm.Print_Area" localSheetId="9">'Ranking Sudeste'!$A:$IV</definedName>
  </definedNames>
  <calcPr fullCalcOnLoad="1"/>
</workbook>
</file>

<file path=xl/sharedStrings.xml><?xml version="1.0" encoding="utf-8"?>
<sst xmlns="http://schemas.openxmlformats.org/spreadsheetml/2006/main" count="2027" uniqueCount="327">
  <si>
    <t>Nacional</t>
  </si>
  <si>
    <t>TOTAL</t>
  </si>
  <si>
    <t>OURO</t>
  </si>
  <si>
    <t>Fabrício Borges Santos</t>
  </si>
  <si>
    <t>UF</t>
  </si>
  <si>
    <t>BA</t>
  </si>
  <si>
    <t>Dário Fagundes Costa Filho</t>
  </si>
  <si>
    <t>MG</t>
  </si>
  <si>
    <t>Alexandre de Souza Camargos</t>
  </si>
  <si>
    <t>DF</t>
  </si>
  <si>
    <t>Ataide Assis Ataide</t>
  </si>
  <si>
    <t>Flávio Paiva Ferrari</t>
  </si>
  <si>
    <t>GO</t>
  </si>
  <si>
    <t>Izaú Machado da Nóbrega Filho</t>
  </si>
  <si>
    <t>Márcio Lúcio Morais Lage</t>
  </si>
  <si>
    <t>SP</t>
  </si>
  <si>
    <t>Condomínio Garden Horse</t>
  </si>
  <si>
    <t>Paulo César Bahia Falcão</t>
  </si>
  <si>
    <t>José Augusto de Lima Ferreira</t>
  </si>
  <si>
    <t>RS</t>
  </si>
  <si>
    <t>Jurandir Marcon</t>
  </si>
  <si>
    <t>Daniel Donizeti Marcon</t>
  </si>
  <si>
    <t>Felipe dos Anjos Martins</t>
  </si>
  <si>
    <t>Manassés de Melo Rodrigues</t>
  </si>
  <si>
    <t>PE</t>
  </si>
  <si>
    <t>0.37</t>
  </si>
  <si>
    <t>Orlando Monteiro de Melo</t>
  </si>
  <si>
    <t>RN</t>
  </si>
  <si>
    <t>Antônio Fernandes dos Anjos</t>
  </si>
  <si>
    <t>PB</t>
  </si>
  <si>
    <t>Nilton Zirbes de Oliveira</t>
  </si>
  <si>
    <t>Marcelo Tellechea Cairoli</t>
  </si>
  <si>
    <t>Paulo Roberto Roehe de O. Velloso</t>
  </si>
  <si>
    <t>Dário Fagundes Costa Neto</t>
  </si>
  <si>
    <t>CRIADOR/EXPOSITOR</t>
  </si>
  <si>
    <t>CRIADOR</t>
  </si>
  <si>
    <t>EXPOSITOR</t>
  </si>
  <si>
    <t>PRATA</t>
  </si>
  <si>
    <t>BRONZE</t>
  </si>
  <si>
    <t>SE</t>
  </si>
  <si>
    <t>Guilherme Antônio Ribeiro Fernandes</t>
  </si>
  <si>
    <t>RJ</t>
  </si>
  <si>
    <t>Dante Pinto Lucas</t>
  </si>
  <si>
    <t>Márcio Antônio Dias</t>
  </si>
  <si>
    <t>Espólio de Alfredo Hélio Ribeiro Padovan</t>
  </si>
  <si>
    <t>Giovanna, Gabriela e Raul Marcon</t>
  </si>
  <si>
    <t>Vasco Antônio da Costa Gama Filho</t>
  </si>
  <si>
    <t>Salvador/BA</t>
  </si>
  <si>
    <t>Campos/RJ</t>
  </si>
  <si>
    <t>Goiânia/GO</t>
  </si>
  <si>
    <t>Betim/MG</t>
  </si>
  <si>
    <t>Brasília/DF</t>
  </si>
  <si>
    <t>Pelotas/RS</t>
  </si>
  <si>
    <t>Luis Carlos de Mattos Costa Barros</t>
  </si>
  <si>
    <t>Alexandre Vieira Prado Filho</t>
  </si>
  <si>
    <t>Recife/PE</t>
  </si>
  <si>
    <t>Rogério José Mergulhão Júnior</t>
  </si>
  <si>
    <t>0.98</t>
  </si>
  <si>
    <t>João Pessoa</t>
  </si>
  <si>
    <t>21 a 28/3/04</t>
  </si>
  <si>
    <t>Manoel R. Junqueira Filho</t>
  </si>
  <si>
    <t>Esp. Alfredo Hélio Ribeiro Padovan</t>
  </si>
  <si>
    <t>Luiz Carlos Casieiro</t>
  </si>
  <si>
    <t>Afonso Celso Fernandes A.  de Oliveira</t>
  </si>
  <si>
    <t>Mário Gil e Sandra Becker G. Rodrigues</t>
  </si>
  <si>
    <t>Cristina Marta de A. M. Cavalcanti Petribu</t>
  </si>
  <si>
    <t>Afonso Celso Fernandes A. de Oliveira</t>
  </si>
  <si>
    <t>Gilberto Resendes Peres</t>
  </si>
  <si>
    <t>José Agusto de Lima Ferreira</t>
  </si>
  <si>
    <t>03 e 04/04/04</t>
  </si>
  <si>
    <t>0.65</t>
  </si>
  <si>
    <t>Ana Paula Santana Campos</t>
  </si>
  <si>
    <t>Cav Ind. Com. e Serviços Ltda</t>
  </si>
  <si>
    <t>0.26</t>
  </si>
  <si>
    <t>Gravatá/PE</t>
  </si>
  <si>
    <t>16/05/04</t>
  </si>
  <si>
    <t>Gustavo Herter Terra</t>
  </si>
  <si>
    <t>01 a 09/5/04</t>
  </si>
  <si>
    <t>0.84</t>
  </si>
  <si>
    <t>Charles Rodrigo de A. Jacyntho</t>
  </si>
  <si>
    <t>Anderson Racilan Souto</t>
  </si>
  <si>
    <t>Marco Antônio Campos Pinto</t>
  </si>
  <si>
    <t>Luis Gonzaga Martins</t>
  </si>
  <si>
    <t>Ricardo dos Reis Espíndola</t>
  </si>
  <si>
    <t>07 a 13/06/04</t>
  </si>
  <si>
    <t>2.29</t>
  </si>
  <si>
    <t>Mary Cochrane Cintra Gordinho</t>
  </si>
  <si>
    <t>Patrícia Jeunon de Alencar e Lombardi</t>
  </si>
  <si>
    <t>Paulo Sérgio Wicks Amaral</t>
  </si>
  <si>
    <t>André Luiz Martins Veloso</t>
  </si>
  <si>
    <t>Michelle Andrade Borges</t>
  </si>
  <si>
    <t>Euclimar Andrade Borges</t>
  </si>
  <si>
    <t>Marcos e Bruna Menicucci</t>
  </si>
  <si>
    <t>Marcela Gomes Ataide</t>
  </si>
  <si>
    <t>Condomínio Enéias do Marcon</t>
  </si>
  <si>
    <t>Ana Christina de V. Moreira</t>
  </si>
  <si>
    <t>Frederico Lima Pessanha Vittori</t>
  </si>
  <si>
    <t>Carlos Alberto Ramos de Faria</t>
  </si>
  <si>
    <t>Guilherme Silva Diniz</t>
  </si>
  <si>
    <t>Marcelo Lamounier</t>
  </si>
  <si>
    <t>Euler Miranda da Costa</t>
  </si>
  <si>
    <t>Guilherme Antônio R. Fernandes</t>
  </si>
  <si>
    <t>Patrícia Jeunon de A.e Lombardi</t>
  </si>
  <si>
    <t>Perpétua Maria Barreto Wanderley</t>
  </si>
  <si>
    <t>MS</t>
  </si>
  <si>
    <t>Marcos e Bruna Gomes Menicucci</t>
  </si>
  <si>
    <t>Ana Christina Vasconcellos Moreira</t>
  </si>
  <si>
    <t>Daniel Donizetti Marcon</t>
  </si>
  <si>
    <t>Chistiano Savastano Naves</t>
  </si>
  <si>
    <t>Patrícia Jeunon de A. e Lombardi</t>
  </si>
  <si>
    <t>07 a 11/07/04</t>
  </si>
  <si>
    <t>Sérgio Luiz Gussen dos Santos</t>
  </si>
  <si>
    <t>0.82</t>
  </si>
  <si>
    <t>Jacareí/SP</t>
  </si>
  <si>
    <t>11 a 15/07/04</t>
  </si>
  <si>
    <t>Roberto Gomes</t>
  </si>
  <si>
    <t>0.27</t>
  </si>
  <si>
    <t>05 a 08/8/04</t>
  </si>
  <si>
    <t>João Henrique Ferreira de A.P. Rebêlo</t>
  </si>
  <si>
    <t>PI</t>
  </si>
  <si>
    <t>Haras Galopinho</t>
  </si>
  <si>
    <t>18 a 24/5/04</t>
  </si>
  <si>
    <t>0.69</t>
  </si>
  <si>
    <t>Danilo José Lopes de Araújo</t>
  </si>
  <si>
    <t>Vilobaldo Meira de Oliveira Júnior</t>
  </si>
  <si>
    <t>Estadual/MG</t>
  </si>
  <si>
    <t>13 a 15/08/04</t>
  </si>
  <si>
    <t>José Geraldo Coutinho</t>
  </si>
  <si>
    <t>Bezerros/PE</t>
  </si>
  <si>
    <t>0.70</t>
  </si>
  <si>
    <t>20 e 21/8/04</t>
  </si>
  <si>
    <t>Expointer/RS</t>
  </si>
  <si>
    <t>28/8 a 05/9/04</t>
  </si>
  <si>
    <t>0.81</t>
  </si>
  <si>
    <t>03 a 05/09/04</t>
  </si>
  <si>
    <t>0.43</t>
  </si>
  <si>
    <t>Valternei Silva Vieira</t>
  </si>
  <si>
    <t>0.59</t>
  </si>
  <si>
    <t>10 a 12/09/04</t>
  </si>
  <si>
    <t>B.Hte/MG</t>
  </si>
  <si>
    <t>08 a 10/10/04</t>
  </si>
  <si>
    <t>0.35</t>
  </si>
  <si>
    <t>0.23</t>
  </si>
  <si>
    <t>Aracajú/SE</t>
  </si>
  <si>
    <t>06 e 07/11/04</t>
  </si>
  <si>
    <t>Antônio Aldemar Carvalho de Almeida</t>
  </si>
  <si>
    <t>Horácio Dantas de Goes</t>
  </si>
  <si>
    <t>Clarisse Silva Cavalcanti</t>
  </si>
  <si>
    <t>Nordestina</t>
  </si>
  <si>
    <t>07 a 14/11/04</t>
  </si>
  <si>
    <t>0.47</t>
  </si>
  <si>
    <t>Jaime Barros de Moura</t>
  </si>
  <si>
    <t>Fenagro</t>
  </si>
  <si>
    <t>0.57</t>
  </si>
  <si>
    <t>27/11 a 05/12/04</t>
  </si>
  <si>
    <t>Vitório Brito Lorenzo</t>
  </si>
  <si>
    <t>Luiz Carlos Casiero</t>
  </si>
  <si>
    <t>27/3 a 03/4/05</t>
  </si>
  <si>
    <t>Euclimar Andrade Oliveira</t>
  </si>
  <si>
    <t>Amon Borba Rodrigues</t>
  </si>
  <si>
    <t xml:space="preserve">Luis Gonzaga Martins </t>
  </si>
  <si>
    <t>Miguel Frederico Coatti</t>
  </si>
  <si>
    <t>Ricardo Assumpção Serra</t>
  </si>
  <si>
    <t>José Bastos Cruz Sobrinho</t>
  </si>
  <si>
    <t>Esp. de Alfredo Hélio Ribeiro Padovan</t>
  </si>
  <si>
    <t>03 a 10/04/05</t>
  </si>
  <si>
    <t>0.63</t>
  </si>
  <si>
    <t>0.39</t>
  </si>
  <si>
    <t>06 a 08/5/05</t>
  </si>
  <si>
    <t>Condomínio  Garden Horse</t>
  </si>
  <si>
    <t>20 a 22/5/05</t>
  </si>
  <si>
    <t>1.13</t>
  </si>
  <si>
    <t>01 a 05/6/05</t>
  </si>
  <si>
    <t>Charles Rodrigo de Azevedo Jacyntho</t>
  </si>
  <si>
    <t>Rodrigo de Siqueira Rodrigues</t>
  </si>
  <si>
    <t>Armando Greco Filho e Henrique B.Greco</t>
  </si>
  <si>
    <t>Felipe Wiesbauer Corá</t>
  </si>
  <si>
    <t>Sérgio Stamatto Filho</t>
  </si>
  <si>
    <t>Paudalho/PE</t>
  </si>
  <si>
    <t>02 e 03/07/05</t>
  </si>
  <si>
    <t>06 a 10/7/05</t>
  </si>
  <si>
    <t>0.92</t>
  </si>
  <si>
    <t>Metropolitana</t>
  </si>
  <si>
    <t>18 a 21/8/05</t>
  </si>
  <si>
    <t>0.93</t>
  </si>
  <si>
    <t>Bezerros</t>
  </si>
  <si>
    <t>27 e 28/8/05</t>
  </si>
  <si>
    <t>0.64</t>
  </si>
  <si>
    <t>Marcelo Becker Gil Rodrigues</t>
  </si>
  <si>
    <t>Mário Gil Rodrigues Filho</t>
  </si>
  <si>
    <t>02 a 04/9/05</t>
  </si>
  <si>
    <t>0.36</t>
  </si>
  <si>
    <t>C. Grande/PB</t>
  </si>
  <si>
    <t>18 a 25/9/05</t>
  </si>
  <si>
    <t>0.54</t>
  </si>
  <si>
    <t>Pedro da Silva Correa Oliveira A. Neto</t>
  </si>
  <si>
    <t>Espólio de Alfredo Hélio R. Padovan</t>
  </si>
  <si>
    <t>Exporural</t>
  </si>
  <si>
    <t>07 a 14/8/05</t>
  </si>
  <si>
    <t>F. Santana/BA</t>
  </si>
  <si>
    <t>05 a 11/9/05</t>
  </si>
  <si>
    <t>Natal/RN</t>
  </si>
  <si>
    <t>08 a 15/10/05</t>
  </si>
  <si>
    <t>Elimalba Dias da Silva</t>
  </si>
  <si>
    <t>Israel Hilário do Nascimento</t>
  </si>
  <si>
    <t>Haras Estrela D´alva</t>
  </si>
  <si>
    <t>Elisabeth e José Antônio A. Lemos</t>
  </si>
  <si>
    <t>Expointer</t>
  </si>
  <si>
    <t>28/8 a 04/9/05</t>
  </si>
  <si>
    <t>Bruno Cézar Melo Rostirola</t>
  </si>
  <si>
    <t>Oscar Francisco Silveira Collares</t>
  </si>
  <si>
    <t>César dos Santos da Silveira</t>
  </si>
  <si>
    <t>Elio Fabiano Ritzel Martin</t>
  </si>
  <si>
    <t>Santo Sérgio Feoli</t>
  </si>
  <si>
    <t>02 a 06/11/05</t>
  </si>
  <si>
    <t>Omar Romero de Medeiros Dias</t>
  </si>
  <si>
    <t>Leonardo e Gustavo Caringi Velloso</t>
  </si>
  <si>
    <t>Condomínio Guaraná</t>
  </si>
  <si>
    <t>Sta. Maria/RN</t>
  </si>
  <si>
    <t>Adalberto Neumann</t>
  </si>
  <si>
    <t>Mário Gil Rodrigues Neto</t>
  </si>
  <si>
    <t>Pedro da Silva Corrêa O. Andrade Neto</t>
  </si>
  <si>
    <t>Fábio Corrêa de O. Andrade Neto</t>
  </si>
  <si>
    <t>Haras 7 Netos</t>
  </si>
  <si>
    <t>Jan Monteiro de Melo</t>
  </si>
  <si>
    <t>Carlos Eugênio de Souza Ferreira</t>
  </si>
  <si>
    <t>17 e 18/04/10</t>
  </si>
  <si>
    <t>Sérgio Stamato Filho</t>
  </si>
  <si>
    <t>Ataíde Assis Ataíde</t>
  </si>
  <si>
    <t>Afonso Celso Fernandes A. Oliveira</t>
  </si>
  <si>
    <t>Ana Maria Vasconcellos Osório e Filhos</t>
  </si>
  <si>
    <t>Cristina Marta de A.M. Cavalcanti Petribú</t>
  </si>
  <si>
    <t>Rafael Bazílio Aguilar</t>
  </si>
  <si>
    <t>ES</t>
  </si>
  <si>
    <t>02 a 06/06/10</t>
  </si>
  <si>
    <t>José Maurício Santos Ferreira</t>
  </si>
  <si>
    <t>Alexandre de Souza Camargos e Filhos</t>
  </si>
  <si>
    <t>Daniel D. Marcon</t>
  </si>
  <si>
    <t>Elísio Antônio de Souza Gesualdo</t>
  </si>
  <si>
    <t>Mariana Lopes de Araújo Gomes da Silva</t>
  </si>
  <si>
    <t>Dante Lapertosa Neto</t>
  </si>
  <si>
    <t>Paulo César de Assis Lage</t>
  </si>
  <si>
    <t>George e Daniela Ribeiro Marinuzzi</t>
  </si>
  <si>
    <t>Irmãos Kai Kai</t>
  </si>
  <si>
    <t>Isabela Cançado Cardoso</t>
  </si>
  <si>
    <t>João Paulo Bastos Ghader</t>
  </si>
  <si>
    <t>Ricardo Vagner Coelho Rodrigues</t>
  </si>
  <si>
    <t>Condomínio Prado´s Hino</t>
  </si>
  <si>
    <t>Marcela Gomes Ataíde</t>
  </si>
  <si>
    <t>Bernardo do Carmo Marquez</t>
  </si>
  <si>
    <t>Agropecuária Terra dos Vikings Ltda</t>
  </si>
  <si>
    <t>Vilmar de Freitas</t>
  </si>
  <si>
    <t>PR</t>
  </si>
  <si>
    <t>Elizabeth de Quero Silvestre</t>
  </si>
  <si>
    <t>André Luiz Martins Velloso</t>
  </si>
  <si>
    <t>Edson Machado</t>
  </si>
  <si>
    <t>Epifânio José Fontes de Goes</t>
  </si>
  <si>
    <t>Vicente Cunha Coura</t>
  </si>
  <si>
    <t>Divinópolis</t>
  </si>
  <si>
    <t>28 a 30/05/10</t>
  </si>
  <si>
    <t>Tupanciretã</t>
  </si>
  <si>
    <t>Ana Victória Mello Dutra</t>
  </si>
  <si>
    <t>Isabela Kruel Dautartas</t>
  </si>
  <si>
    <t>Gustavo, Antônia e Felipe Terra</t>
  </si>
  <si>
    <t>Marcus Ildefonso de Camargo Coutinho</t>
  </si>
  <si>
    <t>30/6 a 04/7/10</t>
  </si>
  <si>
    <t>Sara, Bárbara e Lívia Fonseca Lucas</t>
  </si>
  <si>
    <t>Reiner Ludwig Gentz</t>
  </si>
  <si>
    <t>Salvador Marques Gouvêa Filho</t>
  </si>
  <si>
    <t>Augusto Addeu</t>
  </si>
  <si>
    <t>Maceió/AL</t>
  </si>
  <si>
    <t>12 a 16/05/10</t>
  </si>
  <si>
    <t>Luciano Paulo Leite de Oliveira</t>
  </si>
  <si>
    <t>AL</t>
  </si>
  <si>
    <t>Robson Rodrigues Câmara</t>
  </si>
  <si>
    <t>Macaé/RJ</t>
  </si>
  <si>
    <t>28/7 a 01/8/10</t>
  </si>
  <si>
    <t>18 a 21/8/10</t>
  </si>
  <si>
    <t>André Aparecido de Oliveira e Filhos</t>
  </si>
  <si>
    <t>José Manoel Abrantes Amaral</t>
  </si>
  <si>
    <t>Mário José Lopes</t>
  </si>
  <si>
    <t>Pará de Minas</t>
  </si>
  <si>
    <t>02 a 07/9/10</t>
  </si>
  <si>
    <t>Luiz Fernando Gonçalves</t>
  </si>
  <si>
    <t>08 a 11/9/10</t>
  </si>
  <si>
    <t>0,88</t>
  </si>
  <si>
    <t>Armando Greco Filho e Henrique B. Greco</t>
  </si>
  <si>
    <t>João Pessoa/PB</t>
  </si>
  <si>
    <t>22 a 29/8/10</t>
  </si>
  <si>
    <t>0,89</t>
  </si>
  <si>
    <t>Gilvan Amorim Navarro</t>
  </si>
  <si>
    <t>José Cleonâncio da Fonseca</t>
  </si>
  <si>
    <t>Pedro Luiz Herter</t>
  </si>
  <si>
    <t>08 a 12/10/10</t>
  </si>
  <si>
    <t>0,44</t>
  </si>
  <si>
    <t>Victor Zuhlke Falson</t>
  </si>
  <si>
    <t>Condomínio Agropecuário Gruta Azul</t>
  </si>
  <si>
    <t>Elisabeth e José Antônio Azeredo Lemos</t>
  </si>
  <si>
    <t>Condomínio Haras Stela Maris</t>
  </si>
  <si>
    <t>José Felippe Specht Netto</t>
  </si>
  <si>
    <t>Joaquim Corrêa Dode e Filhas</t>
  </si>
  <si>
    <t>Helenice de Lima Gonzales</t>
  </si>
  <si>
    <t>Valeska Helms Silva</t>
  </si>
  <si>
    <t>Parnamirim/RN</t>
  </si>
  <si>
    <t>09 a 16/10/10</t>
  </si>
  <si>
    <t>1.36</t>
  </si>
  <si>
    <t>André Gaspar Dias</t>
  </si>
  <si>
    <t>Eduardo Schapke</t>
  </si>
  <si>
    <t>Sta.Maria/RS</t>
  </si>
  <si>
    <t>14 a 17/10/10</t>
  </si>
  <si>
    <t>0,25</t>
  </si>
  <si>
    <t>Rodrigo e Eduardo de O. M. de Souza</t>
  </si>
  <si>
    <t>Rodrigo e Eduardo de O.M. de Souza</t>
  </si>
  <si>
    <t>1.08</t>
  </si>
  <si>
    <t>07 a 14/11/10</t>
  </si>
  <si>
    <t>Jean Fragoso da Silva</t>
  </si>
  <si>
    <t>Moisés Ribeiro Sobral Lima</t>
  </si>
  <si>
    <t>N. Jerusalém</t>
  </si>
  <si>
    <t>1,36</t>
  </si>
  <si>
    <t>1,08</t>
  </si>
  <si>
    <t>1,64</t>
  </si>
  <si>
    <t>13 a 19/12/10</t>
  </si>
  <si>
    <t>Fernando Marçal da Silva</t>
  </si>
  <si>
    <t>Roberto Sérgio Ribeiro Coutinho Teixeira</t>
  </si>
  <si>
    <t>Paulo Pereira Rangel</t>
  </si>
  <si>
    <t>10 a 12/12/10</t>
  </si>
  <si>
    <t>0,95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</si>
</sst>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00"/>
    <numFmt numFmtId="185" formatCode="00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0">
    <font>
      <sz val="10"/>
      <name val="Arial"/>
      <family val="0"/>
    </font>
    <font>
      <sz val="6"/>
      <color indexed="9"/>
      <name val="Times New Roman"/>
      <family val="1"/>
    </font>
    <font>
      <sz val="6"/>
      <name val="Times New Roman"/>
      <family val="1"/>
    </font>
    <font>
      <sz val="6"/>
      <color indexed="9"/>
      <name val="Arial"/>
      <family val="0"/>
    </font>
    <font>
      <sz val="6"/>
      <name val="Arial"/>
      <family val="0"/>
    </font>
    <font>
      <b/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8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2" fontId="1" fillId="0" borderId="8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6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4" fontId="2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8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zoomScale="130" zoomScaleNormal="130" workbookViewId="0" topLeftCell="A1">
      <selection activeCell="T1" sqref="T1:T3"/>
    </sheetView>
  </sheetViews>
  <sheetFormatPr defaultColWidth="9.140625" defaultRowHeight="12.75"/>
  <cols>
    <col min="1" max="1" width="5.421875" style="31" customWidth="1"/>
    <col min="2" max="2" width="20.140625" style="24" customWidth="1"/>
    <col min="3" max="3" width="3.8515625" style="5" customWidth="1"/>
    <col min="4" max="4" width="5.28125" style="24" customWidth="1"/>
    <col min="5" max="6" width="7.28125" style="24" customWidth="1"/>
    <col min="7" max="8" width="6.8515625" style="24" customWidth="1"/>
    <col min="9" max="22" width="6.7109375" style="24" customWidth="1"/>
    <col min="23" max="16384" width="9.140625" style="24" customWidth="1"/>
  </cols>
  <sheetData>
    <row r="1" spans="1:22" s="5" customFormat="1" ht="8.25">
      <c r="A1" s="1">
        <v>9999</v>
      </c>
      <c r="B1" s="61"/>
      <c r="C1" s="2" t="s">
        <v>4</v>
      </c>
      <c r="D1" s="3" t="s">
        <v>1</v>
      </c>
      <c r="E1" s="3" t="s">
        <v>218</v>
      </c>
      <c r="F1" s="3" t="s">
        <v>270</v>
      </c>
      <c r="G1" s="3" t="s">
        <v>260</v>
      </c>
      <c r="H1" s="3" t="s">
        <v>258</v>
      </c>
      <c r="I1" s="3" t="s">
        <v>0</v>
      </c>
      <c r="J1" s="3" t="s">
        <v>48</v>
      </c>
      <c r="K1" s="3" t="s">
        <v>275</v>
      </c>
      <c r="L1" s="3" t="s">
        <v>125</v>
      </c>
      <c r="M1" s="2" t="s">
        <v>281</v>
      </c>
      <c r="N1" s="2" t="s">
        <v>182</v>
      </c>
      <c r="O1" s="2" t="s">
        <v>287</v>
      </c>
      <c r="P1" s="2" t="s">
        <v>52</v>
      </c>
      <c r="Q1" s="2" t="s">
        <v>303</v>
      </c>
      <c r="R1" s="2" t="s">
        <v>308</v>
      </c>
      <c r="S1" s="2" t="s">
        <v>148</v>
      </c>
      <c r="T1" s="2" t="s">
        <v>128</v>
      </c>
      <c r="U1" s="2" t="s">
        <v>317</v>
      </c>
      <c r="V1" s="2"/>
    </row>
    <row r="2" spans="1:22" s="5" customFormat="1" ht="8.25">
      <c r="A2" s="1">
        <v>9998</v>
      </c>
      <c r="B2" s="63" t="s">
        <v>36</v>
      </c>
      <c r="C2" s="6"/>
      <c r="D2" s="7"/>
      <c r="E2" s="8" t="s">
        <v>226</v>
      </c>
      <c r="F2" s="8" t="s">
        <v>271</v>
      </c>
      <c r="G2" s="8" t="s">
        <v>259</v>
      </c>
      <c r="H2" s="8" t="s">
        <v>259</v>
      </c>
      <c r="I2" s="8" t="s">
        <v>234</v>
      </c>
      <c r="J2" s="8" t="s">
        <v>265</v>
      </c>
      <c r="K2" s="8" t="s">
        <v>276</v>
      </c>
      <c r="L2" s="8" t="s">
        <v>277</v>
      </c>
      <c r="M2" s="8" t="s">
        <v>282</v>
      </c>
      <c r="N2" s="8" t="s">
        <v>284</v>
      </c>
      <c r="O2" s="8" t="s">
        <v>288</v>
      </c>
      <c r="P2" s="8" t="s">
        <v>293</v>
      </c>
      <c r="Q2" s="8" t="s">
        <v>304</v>
      </c>
      <c r="R2" s="8" t="s">
        <v>309</v>
      </c>
      <c r="S2" s="8" t="s">
        <v>314</v>
      </c>
      <c r="T2" s="8" t="s">
        <v>325</v>
      </c>
      <c r="U2" s="8" t="s">
        <v>321</v>
      </c>
      <c r="V2" s="8"/>
    </row>
    <row r="3" spans="1:22" s="13" customFormat="1" ht="8.25">
      <c r="A3" s="1">
        <v>9997</v>
      </c>
      <c r="B3" s="62"/>
      <c r="C3" s="10"/>
      <c r="D3" s="11"/>
      <c r="E3" s="11">
        <v>1.61</v>
      </c>
      <c r="F3" s="11">
        <v>1.14</v>
      </c>
      <c r="G3" s="11">
        <v>0.26</v>
      </c>
      <c r="H3" s="11">
        <v>0.6</v>
      </c>
      <c r="I3" s="11">
        <f>SUM(2.26*1.1)</f>
        <v>2.4859999999999998</v>
      </c>
      <c r="J3" s="11">
        <v>1.5</v>
      </c>
      <c r="K3" s="11">
        <v>0.48</v>
      </c>
      <c r="L3" s="11">
        <v>0.67</v>
      </c>
      <c r="M3" s="12">
        <v>0.79</v>
      </c>
      <c r="N3" s="43" t="s">
        <v>285</v>
      </c>
      <c r="O3" s="43" t="s">
        <v>289</v>
      </c>
      <c r="P3" s="43" t="s">
        <v>294</v>
      </c>
      <c r="Q3" s="43" t="s">
        <v>318</v>
      </c>
      <c r="R3" s="43" t="s">
        <v>310</v>
      </c>
      <c r="S3" s="43" t="s">
        <v>319</v>
      </c>
      <c r="T3" s="43" t="s">
        <v>326</v>
      </c>
      <c r="U3" s="43" t="s">
        <v>320</v>
      </c>
      <c r="V3" s="43"/>
    </row>
    <row r="4" spans="1:22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  <c r="V4" s="46"/>
    </row>
    <row r="5" spans="1:22" ht="8.25">
      <c r="A5" s="18">
        <f>SUM(0+D5)</f>
        <v>3693.75</v>
      </c>
      <c r="B5" s="19" t="s">
        <v>26</v>
      </c>
      <c r="C5" s="20" t="s">
        <v>27</v>
      </c>
      <c r="D5" s="25">
        <f>SUM(E5:V5)</f>
        <v>3693.75</v>
      </c>
      <c r="E5" s="23">
        <v>582.82</v>
      </c>
      <c r="F5" s="23">
        <v>394.44</v>
      </c>
      <c r="G5" s="23"/>
      <c r="H5" s="23"/>
      <c r="I5" s="23">
        <v>316.23</v>
      </c>
      <c r="J5" s="23"/>
      <c r="K5" s="23"/>
      <c r="L5" s="23"/>
      <c r="M5" s="25"/>
      <c r="N5" s="25"/>
      <c r="O5" s="25">
        <v>364.9</v>
      </c>
      <c r="P5" s="23"/>
      <c r="Q5" s="25">
        <v>558.96</v>
      </c>
      <c r="R5" s="25"/>
      <c r="S5" s="25">
        <v>447.12</v>
      </c>
      <c r="T5" s="25">
        <v>402.8</v>
      </c>
      <c r="U5" s="25">
        <v>626.48</v>
      </c>
      <c r="V5" s="25"/>
    </row>
    <row r="6" spans="1:22" ht="8.25">
      <c r="A6" s="18">
        <f>SUM(0+D6)</f>
        <v>3096.13</v>
      </c>
      <c r="B6" s="19" t="s">
        <v>221</v>
      </c>
      <c r="C6" s="20" t="s">
        <v>24</v>
      </c>
      <c r="D6" s="25">
        <f>SUM(E6:V6)</f>
        <v>3096.13</v>
      </c>
      <c r="E6" s="23">
        <v>322</v>
      </c>
      <c r="F6" s="23">
        <v>292.98</v>
      </c>
      <c r="G6" s="23"/>
      <c r="H6" s="23"/>
      <c r="I6" s="23">
        <v>567.72</v>
      </c>
      <c r="J6" s="23">
        <v>259.5</v>
      </c>
      <c r="K6" s="23"/>
      <c r="L6" s="23"/>
      <c r="M6" s="25"/>
      <c r="N6" s="25"/>
      <c r="O6" s="25">
        <v>255.43</v>
      </c>
      <c r="P6" s="25"/>
      <c r="Q6" s="25">
        <v>372.64</v>
      </c>
      <c r="R6" s="25"/>
      <c r="S6" s="25">
        <v>316.44</v>
      </c>
      <c r="T6" s="25">
        <v>294.5</v>
      </c>
      <c r="U6" s="25">
        <v>414.92</v>
      </c>
      <c r="V6" s="25"/>
    </row>
    <row r="7" spans="1:22" ht="8.25">
      <c r="A7" s="18">
        <f>SUM(0+D7)</f>
        <v>1919.27</v>
      </c>
      <c r="B7" s="19" t="s">
        <v>98</v>
      </c>
      <c r="C7" s="20" t="s">
        <v>7</v>
      </c>
      <c r="D7" s="25">
        <f>SUM(E7:V7)</f>
        <v>1919.27</v>
      </c>
      <c r="E7" s="25"/>
      <c r="F7" s="25">
        <v>29.64</v>
      </c>
      <c r="G7" s="23"/>
      <c r="H7" s="23">
        <v>204</v>
      </c>
      <c r="I7" s="23">
        <v>520.41</v>
      </c>
      <c r="J7" s="23">
        <v>372</v>
      </c>
      <c r="K7" s="23"/>
      <c r="L7" s="23">
        <v>176.21</v>
      </c>
      <c r="M7" s="25">
        <v>245.69</v>
      </c>
      <c r="N7" s="25">
        <v>274.56</v>
      </c>
      <c r="O7" s="25"/>
      <c r="P7" s="25"/>
      <c r="Q7" s="25"/>
      <c r="R7" s="25"/>
      <c r="S7" s="25"/>
      <c r="T7" s="25"/>
      <c r="U7" s="25">
        <v>96.76</v>
      </c>
      <c r="V7" s="25"/>
    </row>
    <row r="8" spans="1:22" ht="8.25">
      <c r="A8" s="18">
        <f>SUM(0+D8)</f>
        <v>1720.5700000000002</v>
      </c>
      <c r="B8" s="19" t="s">
        <v>220</v>
      </c>
      <c r="C8" s="20" t="s">
        <v>24</v>
      </c>
      <c r="D8" s="25">
        <f>SUM(E8:V8)</f>
        <v>1720.5700000000002</v>
      </c>
      <c r="E8" s="23">
        <v>318.78</v>
      </c>
      <c r="F8" s="23">
        <v>233.7</v>
      </c>
      <c r="G8" s="23"/>
      <c r="H8" s="23"/>
      <c r="I8" s="23">
        <v>122.01</v>
      </c>
      <c r="J8" s="23"/>
      <c r="K8" s="23"/>
      <c r="L8" s="23"/>
      <c r="M8" s="25"/>
      <c r="N8" s="25"/>
      <c r="O8" s="25">
        <v>55.18</v>
      </c>
      <c r="P8" s="25"/>
      <c r="Q8" s="25">
        <v>257.04</v>
      </c>
      <c r="R8" s="25"/>
      <c r="S8" s="25">
        <v>255.96</v>
      </c>
      <c r="T8" s="25">
        <v>256.5</v>
      </c>
      <c r="U8" s="25">
        <v>221.4</v>
      </c>
      <c r="V8" s="25"/>
    </row>
    <row r="9" spans="1:22" ht="8.25">
      <c r="A9" s="18">
        <f>SUM(0+D9)</f>
        <v>1590.13</v>
      </c>
      <c r="B9" s="19" t="s">
        <v>235</v>
      </c>
      <c r="C9" s="20" t="s">
        <v>41</v>
      </c>
      <c r="D9" s="25">
        <f>SUM(E9:V9)</f>
        <v>1590.13</v>
      </c>
      <c r="E9" s="25"/>
      <c r="F9" s="25">
        <v>14.82</v>
      </c>
      <c r="G9" s="25"/>
      <c r="H9" s="25"/>
      <c r="I9" s="25">
        <v>547.8</v>
      </c>
      <c r="J9" s="25">
        <v>336</v>
      </c>
      <c r="K9" s="25"/>
      <c r="L9" s="25">
        <v>198.32</v>
      </c>
      <c r="M9" s="25">
        <v>218.83</v>
      </c>
      <c r="N9" s="25">
        <v>187.44</v>
      </c>
      <c r="O9" s="25"/>
      <c r="P9" s="25"/>
      <c r="Q9" s="25"/>
      <c r="R9" s="25"/>
      <c r="S9" s="25"/>
      <c r="T9" s="25"/>
      <c r="U9" s="25">
        <v>86.92</v>
      </c>
      <c r="V9" s="25"/>
    </row>
    <row r="10" spans="1:22" ht="8.25">
      <c r="A10" s="26">
        <f>SUM(0+D10)</f>
        <v>1382.21</v>
      </c>
      <c r="B10" s="19" t="s">
        <v>42</v>
      </c>
      <c r="C10" s="20" t="s">
        <v>41</v>
      </c>
      <c r="D10" s="25">
        <f>SUM(E10:V10)</f>
        <v>1382.21</v>
      </c>
      <c r="E10" s="25">
        <v>107.87</v>
      </c>
      <c r="F10" s="25">
        <v>9.12</v>
      </c>
      <c r="G10" s="23"/>
      <c r="H10" s="23"/>
      <c r="I10" s="23">
        <v>458.16</v>
      </c>
      <c r="J10" s="23">
        <v>394.5</v>
      </c>
      <c r="K10" s="23">
        <v>186.72</v>
      </c>
      <c r="L10" s="23">
        <v>179.56</v>
      </c>
      <c r="M10" s="25"/>
      <c r="N10" s="25"/>
      <c r="O10" s="25">
        <v>46.28</v>
      </c>
      <c r="P10" s="25"/>
      <c r="Q10" s="25"/>
      <c r="R10" s="25"/>
      <c r="S10" s="25"/>
      <c r="T10" s="25"/>
      <c r="U10" s="25"/>
      <c r="V10" s="25"/>
    </row>
    <row r="11" spans="1:22" ht="8.25">
      <c r="A11" s="18">
        <f>SUM(0+D11)</f>
        <v>1212.2299999999998</v>
      </c>
      <c r="B11" s="19" t="s">
        <v>228</v>
      </c>
      <c r="C11" s="20" t="s">
        <v>7</v>
      </c>
      <c r="D11" s="25">
        <f>SUM(E11:V11)</f>
        <v>1212.2299999999998</v>
      </c>
      <c r="E11" s="23"/>
      <c r="F11" s="23"/>
      <c r="G11" s="23"/>
      <c r="H11" s="23">
        <v>162.6</v>
      </c>
      <c r="I11" s="23">
        <v>253.98</v>
      </c>
      <c r="J11" s="23">
        <v>259.5</v>
      </c>
      <c r="K11" s="23"/>
      <c r="L11" s="23">
        <v>142.04</v>
      </c>
      <c r="M11" s="25">
        <v>155.63</v>
      </c>
      <c r="N11" s="25">
        <v>202.4</v>
      </c>
      <c r="O11" s="25"/>
      <c r="P11" s="25"/>
      <c r="Q11" s="25"/>
      <c r="R11" s="25"/>
      <c r="S11" s="25"/>
      <c r="T11" s="25"/>
      <c r="U11" s="25">
        <v>36.08</v>
      </c>
      <c r="V11" s="25"/>
    </row>
    <row r="12" spans="1:22" ht="8.25">
      <c r="A12" s="18">
        <f>SUM(0+D12)</f>
        <v>1196.36</v>
      </c>
      <c r="B12" s="19" t="s">
        <v>222</v>
      </c>
      <c r="C12" s="20" t="s">
        <v>24</v>
      </c>
      <c r="D12" s="25">
        <f>SUM(E12:V12)</f>
        <v>1196.36</v>
      </c>
      <c r="E12" s="23">
        <v>202.86</v>
      </c>
      <c r="F12" s="23">
        <v>182.4</v>
      </c>
      <c r="G12" s="23"/>
      <c r="H12" s="23"/>
      <c r="I12" s="23">
        <v>47.31</v>
      </c>
      <c r="J12" s="23">
        <v>61.5</v>
      </c>
      <c r="K12" s="23"/>
      <c r="L12" s="23"/>
      <c r="M12" s="25"/>
      <c r="N12" s="25"/>
      <c r="O12" s="25">
        <v>117.48</v>
      </c>
      <c r="P12" s="25"/>
      <c r="Q12" s="25">
        <v>161.84</v>
      </c>
      <c r="R12" s="25"/>
      <c r="S12" s="25">
        <v>131.76</v>
      </c>
      <c r="T12" s="25">
        <v>120.65</v>
      </c>
      <c r="U12" s="25">
        <v>170.56</v>
      </c>
      <c r="V12" s="25"/>
    </row>
    <row r="13" spans="1:22" ht="8.25">
      <c r="A13" s="18">
        <f>SUM(0+D13)</f>
        <v>1145.7</v>
      </c>
      <c r="B13" s="19" t="s">
        <v>20</v>
      </c>
      <c r="C13" s="20" t="s">
        <v>15</v>
      </c>
      <c r="D13" s="25">
        <f>SUM(E13:V13)</f>
        <v>1145.7</v>
      </c>
      <c r="E13" s="25"/>
      <c r="F13" s="25">
        <v>9.12</v>
      </c>
      <c r="G13" s="25"/>
      <c r="H13" s="25">
        <v>141</v>
      </c>
      <c r="I13" s="25">
        <v>463.14</v>
      </c>
      <c r="J13" s="25">
        <v>216</v>
      </c>
      <c r="K13" s="25"/>
      <c r="L13" s="25"/>
      <c r="M13" s="25">
        <v>142.2</v>
      </c>
      <c r="N13" s="25">
        <v>174.24</v>
      </c>
      <c r="O13" s="25"/>
      <c r="P13" s="25"/>
      <c r="Q13" s="25"/>
      <c r="R13" s="25"/>
      <c r="S13" s="25"/>
      <c r="T13" s="25"/>
      <c r="U13" s="25"/>
      <c r="V13" s="25"/>
    </row>
    <row r="14" spans="1:22" ht="8.25">
      <c r="A14" s="26">
        <f>SUM(0+D14)</f>
        <v>975.3399999999999</v>
      </c>
      <c r="B14" s="19" t="s">
        <v>217</v>
      </c>
      <c r="C14" s="20" t="s">
        <v>27</v>
      </c>
      <c r="D14" s="25">
        <f>SUM(E14:V14)</f>
        <v>975.3399999999999</v>
      </c>
      <c r="E14" s="23">
        <v>264.04</v>
      </c>
      <c r="F14" s="23">
        <v>90.06</v>
      </c>
      <c r="G14" s="23"/>
      <c r="H14" s="23"/>
      <c r="I14" s="23">
        <v>27.39</v>
      </c>
      <c r="J14" s="23"/>
      <c r="K14" s="23"/>
      <c r="L14" s="23"/>
      <c r="M14" s="25"/>
      <c r="N14" s="25"/>
      <c r="O14" s="25">
        <v>74.76</v>
      </c>
      <c r="P14" s="25"/>
      <c r="Q14" s="25">
        <v>198.56</v>
      </c>
      <c r="R14" s="25"/>
      <c r="S14" s="25">
        <v>114.48</v>
      </c>
      <c r="T14" s="25">
        <v>25.65</v>
      </c>
      <c r="U14" s="25">
        <v>180.4</v>
      </c>
      <c r="V14" s="25"/>
    </row>
    <row r="15" spans="1:22" ht="8.25">
      <c r="A15" s="18">
        <f>SUM(0+D15)</f>
        <v>893</v>
      </c>
      <c r="B15" s="19" t="s">
        <v>203</v>
      </c>
      <c r="C15" s="20" t="s">
        <v>27</v>
      </c>
      <c r="D15" s="25">
        <f>SUM(E15:V15)</f>
        <v>893</v>
      </c>
      <c r="E15" s="23">
        <v>128.8</v>
      </c>
      <c r="F15" s="23">
        <v>74.1</v>
      </c>
      <c r="G15" s="23"/>
      <c r="H15" s="23"/>
      <c r="I15" s="23"/>
      <c r="J15" s="23"/>
      <c r="K15" s="23"/>
      <c r="L15" s="23"/>
      <c r="M15" s="25"/>
      <c r="N15" s="25"/>
      <c r="O15" s="25"/>
      <c r="P15" s="25"/>
      <c r="Q15" s="25">
        <v>214.88</v>
      </c>
      <c r="R15" s="25"/>
      <c r="S15" s="25">
        <v>183.6</v>
      </c>
      <c r="T15" s="25">
        <v>81.7</v>
      </c>
      <c r="U15" s="25">
        <v>209.92</v>
      </c>
      <c r="V15" s="25"/>
    </row>
    <row r="16" spans="1:22" ht="8.25">
      <c r="A16" s="18">
        <f>SUM(0+D16)</f>
        <v>872.46</v>
      </c>
      <c r="B16" s="19" t="s">
        <v>236</v>
      </c>
      <c r="C16" s="20" t="s">
        <v>7</v>
      </c>
      <c r="D16" s="25">
        <f>SUM(E16:V16)</f>
        <v>872.46</v>
      </c>
      <c r="E16" s="23"/>
      <c r="F16" s="23"/>
      <c r="G16" s="23"/>
      <c r="H16" s="23"/>
      <c r="I16" s="23">
        <v>398.4</v>
      </c>
      <c r="J16" s="23">
        <v>159</v>
      </c>
      <c r="K16" s="23"/>
      <c r="L16" s="23">
        <v>71.02</v>
      </c>
      <c r="M16" s="25">
        <v>88.48</v>
      </c>
      <c r="N16" s="25">
        <v>140.8</v>
      </c>
      <c r="O16" s="25"/>
      <c r="P16" s="25"/>
      <c r="Q16" s="25"/>
      <c r="R16" s="25"/>
      <c r="S16" s="25"/>
      <c r="T16" s="25"/>
      <c r="U16" s="25">
        <v>14.76</v>
      </c>
      <c r="V16" s="25"/>
    </row>
    <row r="17" spans="1:22" ht="8.25">
      <c r="A17" s="18">
        <f>SUM(0+D17)</f>
        <v>848.16</v>
      </c>
      <c r="B17" s="19" t="s">
        <v>237</v>
      </c>
      <c r="C17" s="20" t="s">
        <v>15</v>
      </c>
      <c r="D17" s="25">
        <f>SUM(E17:V17)</f>
        <v>848.16</v>
      </c>
      <c r="E17" s="23"/>
      <c r="F17" s="23"/>
      <c r="G17" s="23"/>
      <c r="H17" s="23">
        <v>141.6</v>
      </c>
      <c r="I17" s="23">
        <v>321.21</v>
      </c>
      <c r="J17" s="23">
        <v>147</v>
      </c>
      <c r="K17" s="23"/>
      <c r="L17" s="23"/>
      <c r="M17" s="25">
        <v>86.11</v>
      </c>
      <c r="N17" s="25">
        <v>152.24</v>
      </c>
      <c r="O17" s="25"/>
      <c r="P17" s="25"/>
      <c r="Q17" s="25"/>
      <c r="R17" s="25"/>
      <c r="S17" s="25"/>
      <c r="T17" s="25"/>
      <c r="U17" s="25"/>
      <c r="V17" s="25"/>
    </row>
    <row r="18" spans="1:22" ht="8.25">
      <c r="A18" s="18">
        <f>SUM(0+D18)</f>
        <v>620.1200000000001</v>
      </c>
      <c r="B18" s="19" t="s">
        <v>223</v>
      </c>
      <c r="C18" s="20" t="s">
        <v>24</v>
      </c>
      <c r="D18" s="25">
        <f>SUM(E18:V18)</f>
        <v>620.1200000000001</v>
      </c>
      <c r="E18" s="23">
        <v>115.92</v>
      </c>
      <c r="F18" s="23">
        <v>76.38</v>
      </c>
      <c r="G18" s="23"/>
      <c r="H18" s="23"/>
      <c r="I18" s="23"/>
      <c r="J18" s="23"/>
      <c r="K18" s="23"/>
      <c r="L18" s="23"/>
      <c r="M18" s="25"/>
      <c r="N18" s="25"/>
      <c r="O18" s="25">
        <v>125.49</v>
      </c>
      <c r="P18" s="25"/>
      <c r="Q18" s="25">
        <v>76.16</v>
      </c>
      <c r="R18" s="25"/>
      <c r="S18" s="25">
        <v>79.92</v>
      </c>
      <c r="T18" s="25">
        <v>56.05</v>
      </c>
      <c r="U18" s="25">
        <v>90.2</v>
      </c>
      <c r="V18" s="25"/>
    </row>
    <row r="19" spans="1:22" ht="8.25">
      <c r="A19" s="18">
        <f>SUM(0+D19)</f>
        <v>595.8000000000001</v>
      </c>
      <c r="B19" s="19" t="s">
        <v>3</v>
      </c>
      <c r="C19" s="20" t="s">
        <v>7</v>
      </c>
      <c r="D19" s="25">
        <f>SUM(E19:V19)</f>
        <v>595.8000000000001</v>
      </c>
      <c r="E19" s="23">
        <v>25.76</v>
      </c>
      <c r="F19" s="23"/>
      <c r="G19" s="23"/>
      <c r="H19" s="23"/>
      <c r="I19" s="23">
        <v>224.1</v>
      </c>
      <c r="J19" s="23">
        <v>67.5</v>
      </c>
      <c r="K19" s="23"/>
      <c r="L19" s="23"/>
      <c r="M19" s="25">
        <v>91.64</v>
      </c>
      <c r="N19" s="25">
        <v>81.84</v>
      </c>
      <c r="O19" s="25"/>
      <c r="P19" s="25"/>
      <c r="Q19" s="25"/>
      <c r="R19" s="25"/>
      <c r="S19" s="25"/>
      <c r="T19" s="25"/>
      <c r="U19" s="25">
        <v>104.96</v>
      </c>
      <c r="V19" s="25"/>
    </row>
    <row r="20" spans="1:22" ht="8.25">
      <c r="A20" s="18">
        <f>SUM(0+D20)</f>
        <v>383.32</v>
      </c>
      <c r="B20" s="19" t="s">
        <v>76</v>
      </c>
      <c r="C20" s="20" t="s">
        <v>19</v>
      </c>
      <c r="D20" s="25">
        <f>SUM(E20:V20)</f>
        <v>383.32</v>
      </c>
      <c r="E20" s="23"/>
      <c r="F20" s="23"/>
      <c r="G20" s="25">
        <v>116.74</v>
      </c>
      <c r="H20" s="25"/>
      <c r="I20" s="25"/>
      <c r="J20" s="25"/>
      <c r="K20" s="25"/>
      <c r="L20" s="25"/>
      <c r="M20" s="25"/>
      <c r="N20" s="25"/>
      <c r="O20" s="25"/>
      <c r="P20" s="25">
        <v>157.08</v>
      </c>
      <c r="Q20" s="25"/>
      <c r="R20" s="25">
        <v>109.5</v>
      </c>
      <c r="S20" s="25"/>
      <c r="T20" s="25"/>
      <c r="U20" s="25"/>
      <c r="V20" s="25"/>
    </row>
    <row r="21" spans="1:22" ht="8.25">
      <c r="A21" s="26">
        <f>SUM(0+D21)</f>
        <v>370.36</v>
      </c>
      <c r="B21" s="19" t="s">
        <v>188</v>
      </c>
      <c r="C21" s="20" t="s">
        <v>24</v>
      </c>
      <c r="D21" s="25">
        <f>SUM(E21:V21)</f>
        <v>370.36</v>
      </c>
      <c r="E21" s="25">
        <v>78.89</v>
      </c>
      <c r="F21" s="25">
        <v>18.24</v>
      </c>
      <c r="G21" s="23"/>
      <c r="H21" s="23"/>
      <c r="I21" s="23">
        <v>69.72</v>
      </c>
      <c r="J21" s="23"/>
      <c r="K21" s="23"/>
      <c r="L21" s="23"/>
      <c r="M21" s="25"/>
      <c r="N21" s="25"/>
      <c r="O21" s="25">
        <v>13.35</v>
      </c>
      <c r="P21" s="25"/>
      <c r="Q21" s="25">
        <v>50.32</v>
      </c>
      <c r="R21" s="25"/>
      <c r="S21" s="25">
        <v>29.16</v>
      </c>
      <c r="T21" s="25">
        <v>41.8</v>
      </c>
      <c r="U21" s="25">
        <v>68.88</v>
      </c>
      <c r="V21" s="25"/>
    </row>
    <row r="22" spans="1:22" ht="8.25">
      <c r="A22" s="18">
        <f>SUM(0+D22)</f>
        <v>361.22999999999996</v>
      </c>
      <c r="B22" s="19" t="s">
        <v>224</v>
      </c>
      <c r="C22" s="20" t="s">
        <v>27</v>
      </c>
      <c r="D22" s="25">
        <f>SUM(E22:V22)</f>
        <v>361.22999999999996</v>
      </c>
      <c r="E22" s="25">
        <v>112.7</v>
      </c>
      <c r="F22" s="25">
        <v>80.94</v>
      </c>
      <c r="G22" s="23"/>
      <c r="H22" s="23"/>
      <c r="I22" s="23"/>
      <c r="J22" s="23"/>
      <c r="K22" s="23"/>
      <c r="L22" s="23"/>
      <c r="M22" s="25"/>
      <c r="N22" s="25"/>
      <c r="O22" s="25"/>
      <c r="P22" s="25"/>
      <c r="Q22" s="25">
        <v>88.4</v>
      </c>
      <c r="R22" s="25"/>
      <c r="S22" s="25">
        <v>28.08</v>
      </c>
      <c r="T22" s="25">
        <v>19.95</v>
      </c>
      <c r="U22" s="25">
        <v>31.16</v>
      </c>
      <c r="V22" s="25"/>
    </row>
    <row r="23" spans="1:22" ht="8.25">
      <c r="A23" s="18">
        <f>SUM(0+D23)</f>
        <v>342.11</v>
      </c>
      <c r="B23" s="19" t="s">
        <v>28</v>
      </c>
      <c r="C23" s="20" t="s">
        <v>29</v>
      </c>
      <c r="D23" s="25">
        <f>SUM(E23:V23)</f>
        <v>342.11</v>
      </c>
      <c r="E23" s="25">
        <v>11.27</v>
      </c>
      <c r="F23" s="25">
        <v>57</v>
      </c>
      <c r="G23" s="25"/>
      <c r="H23" s="25"/>
      <c r="I23" s="25">
        <v>27.39</v>
      </c>
      <c r="J23" s="25">
        <v>16.5</v>
      </c>
      <c r="K23" s="25"/>
      <c r="L23" s="25"/>
      <c r="M23" s="25"/>
      <c r="N23" s="25"/>
      <c r="O23" s="25">
        <v>64.08</v>
      </c>
      <c r="P23" s="25"/>
      <c r="Q23" s="25"/>
      <c r="R23" s="25"/>
      <c r="S23" s="25">
        <v>9.72</v>
      </c>
      <c r="T23" s="25">
        <v>8.55</v>
      </c>
      <c r="U23" s="25">
        <v>147.6</v>
      </c>
      <c r="V23" s="25"/>
    </row>
    <row r="24" spans="1:22" ht="8.25">
      <c r="A24" s="18">
        <f>SUM(0+D24)</f>
        <v>294.34999999999997</v>
      </c>
      <c r="B24" s="19" t="s">
        <v>43</v>
      </c>
      <c r="C24" s="20" t="s">
        <v>9</v>
      </c>
      <c r="D24" s="25">
        <f>SUM(E24:V24)</f>
        <v>294.34999999999997</v>
      </c>
      <c r="E24" s="25">
        <v>159.39</v>
      </c>
      <c r="F24" s="25"/>
      <c r="G24" s="23"/>
      <c r="H24" s="23"/>
      <c r="I24" s="23">
        <v>92.13</v>
      </c>
      <c r="J24" s="23"/>
      <c r="K24" s="23"/>
      <c r="L24" s="23"/>
      <c r="M24" s="25"/>
      <c r="N24" s="25"/>
      <c r="O24" s="25"/>
      <c r="P24" s="25"/>
      <c r="Q24" s="25">
        <v>10.88</v>
      </c>
      <c r="R24" s="25"/>
      <c r="S24" s="25">
        <v>8.64</v>
      </c>
      <c r="T24" s="25">
        <v>8.55</v>
      </c>
      <c r="U24" s="25">
        <v>14.76</v>
      </c>
      <c r="V24" s="25"/>
    </row>
    <row r="25" spans="1:22" ht="8.25">
      <c r="A25" s="18">
        <f>SUM(0+D25)</f>
        <v>268.69</v>
      </c>
      <c r="B25" s="19" t="s">
        <v>215</v>
      </c>
      <c r="C25" s="20" t="s">
        <v>27</v>
      </c>
      <c r="D25" s="25">
        <f>SUM(E25:V25)</f>
        <v>268.69</v>
      </c>
      <c r="E25" s="23">
        <v>162.61</v>
      </c>
      <c r="F25" s="23"/>
      <c r="G25" s="23"/>
      <c r="H25" s="23"/>
      <c r="I25" s="23"/>
      <c r="J25" s="23"/>
      <c r="K25" s="23"/>
      <c r="L25" s="23"/>
      <c r="M25" s="25"/>
      <c r="N25" s="25"/>
      <c r="O25" s="25"/>
      <c r="P25" s="25"/>
      <c r="Q25" s="25">
        <v>106.08</v>
      </c>
      <c r="R25" s="25"/>
      <c r="S25" s="25"/>
      <c r="T25" s="25"/>
      <c r="U25" s="25"/>
      <c r="V25" s="25"/>
    </row>
    <row r="26" spans="1:22" ht="8.25">
      <c r="A26" s="18">
        <f>SUM(0+D26)</f>
        <v>214.14</v>
      </c>
      <c r="B26" s="19" t="s">
        <v>88</v>
      </c>
      <c r="C26" s="20" t="s">
        <v>5</v>
      </c>
      <c r="D26" s="25">
        <f>SUM(E26:V26)</f>
        <v>214.14</v>
      </c>
      <c r="E26" s="25"/>
      <c r="F26" s="25"/>
      <c r="G26" s="25"/>
      <c r="H26" s="25"/>
      <c r="I26" s="25">
        <v>214.14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8.25">
      <c r="A27" s="18">
        <f>SUM(0+D27)</f>
        <v>209.46</v>
      </c>
      <c r="B27" s="19" t="s">
        <v>173</v>
      </c>
      <c r="C27" s="20" t="s">
        <v>41</v>
      </c>
      <c r="D27" s="25">
        <f>SUM(E27:V27)</f>
        <v>209.46</v>
      </c>
      <c r="E27" s="23"/>
      <c r="F27" s="23"/>
      <c r="G27" s="23"/>
      <c r="H27" s="23"/>
      <c r="I27" s="23">
        <v>54.78</v>
      </c>
      <c r="J27" s="23">
        <v>51</v>
      </c>
      <c r="K27" s="23">
        <v>103.68</v>
      </c>
      <c r="L27" s="23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8.25">
      <c r="A28" s="18">
        <f>SUM(0+D28)</f>
        <v>208.38</v>
      </c>
      <c r="B28" s="19" t="s">
        <v>239</v>
      </c>
      <c r="C28" s="20" t="s">
        <v>41</v>
      </c>
      <c r="D28" s="25">
        <f>SUM(E28:V28)</f>
        <v>208.38</v>
      </c>
      <c r="E28" s="25"/>
      <c r="F28" s="25"/>
      <c r="G28" s="25"/>
      <c r="H28" s="25"/>
      <c r="I28" s="25">
        <v>89.64</v>
      </c>
      <c r="J28" s="25">
        <v>40.5</v>
      </c>
      <c r="K28" s="25">
        <v>78.24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8.25">
      <c r="A29" s="18">
        <f>SUM(0+D29)</f>
        <v>175.08999999999997</v>
      </c>
      <c r="B29" s="19" t="s">
        <v>189</v>
      </c>
      <c r="C29" s="20" t="s">
        <v>24</v>
      </c>
      <c r="D29" s="25">
        <f>SUM(E29:V29)</f>
        <v>175.08999999999997</v>
      </c>
      <c r="E29" s="23">
        <v>99.82</v>
      </c>
      <c r="F29" s="23">
        <v>61.56</v>
      </c>
      <c r="G29" s="23"/>
      <c r="H29" s="23"/>
      <c r="I29" s="23"/>
      <c r="J29" s="23"/>
      <c r="K29" s="23"/>
      <c r="L29" s="23"/>
      <c r="M29" s="25"/>
      <c r="N29" s="25"/>
      <c r="O29" s="25">
        <v>8.01</v>
      </c>
      <c r="P29" s="25"/>
      <c r="Q29" s="25"/>
      <c r="R29" s="25"/>
      <c r="S29" s="25"/>
      <c r="T29" s="25">
        <v>5.7</v>
      </c>
      <c r="U29" s="25"/>
      <c r="V29" s="25"/>
    </row>
    <row r="30" spans="1:22" ht="8.25">
      <c r="A30" s="31">
        <f>SUM(0+D30)</f>
        <v>172.79000000000002</v>
      </c>
      <c r="B30" s="19" t="s">
        <v>266</v>
      </c>
      <c r="C30" s="20" t="s">
        <v>41</v>
      </c>
      <c r="D30" s="25">
        <f>SUM(E30:V30)</f>
        <v>172.79000000000002</v>
      </c>
      <c r="E30" s="23"/>
      <c r="F30" s="23"/>
      <c r="G30" s="23"/>
      <c r="H30" s="23"/>
      <c r="I30" s="23"/>
      <c r="J30" s="25">
        <v>99</v>
      </c>
      <c r="K30" s="25">
        <v>62.4</v>
      </c>
      <c r="L30" s="25">
        <v>11.39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8.25">
      <c r="A31" s="18">
        <f>SUM(0+D31)</f>
        <v>143.60999999999999</v>
      </c>
      <c r="B31" s="19" t="s">
        <v>13</v>
      </c>
      <c r="C31" s="20" t="s">
        <v>9</v>
      </c>
      <c r="D31" s="25">
        <f>SUM(E31:V31)</f>
        <v>143.60999999999999</v>
      </c>
      <c r="E31" s="25">
        <v>96.6</v>
      </c>
      <c r="F31" s="25"/>
      <c r="G31" s="23"/>
      <c r="H31" s="23"/>
      <c r="I31" s="23">
        <v>22.41</v>
      </c>
      <c r="J31" s="23"/>
      <c r="K31" s="23"/>
      <c r="L31" s="23"/>
      <c r="M31" s="25"/>
      <c r="N31" s="25"/>
      <c r="O31" s="25"/>
      <c r="P31" s="25"/>
      <c r="Q31" s="25"/>
      <c r="R31" s="25"/>
      <c r="S31" s="25"/>
      <c r="T31" s="25"/>
      <c r="U31" s="25">
        <v>24.6</v>
      </c>
      <c r="V31" s="25"/>
    </row>
    <row r="32" spans="1:22" ht="8.25">
      <c r="A32" s="18">
        <f>SUM(0+D32)</f>
        <v>139.06</v>
      </c>
      <c r="B32" s="19" t="s">
        <v>322</v>
      </c>
      <c r="C32" s="20" t="s">
        <v>24</v>
      </c>
      <c r="D32" s="25">
        <f>SUM(E32:V32)</f>
        <v>139.06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>
        <v>9.5</v>
      </c>
      <c r="U32" s="25">
        <v>129.56</v>
      </c>
      <c r="V32" s="25"/>
    </row>
    <row r="33" spans="1:22" ht="8.25">
      <c r="A33" s="18">
        <f>SUM(0+D33)</f>
        <v>131.43</v>
      </c>
      <c r="B33" s="19" t="s">
        <v>238</v>
      </c>
      <c r="C33" s="20" t="s">
        <v>7</v>
      </c>
      <c r="D33" s="25">
        <f>SUM(E33:V33)</f>
        <v>131.43</v>
      </c>
      <c r="E33" s="23"/>
      <c r="F33" s="23"/>
      <c r="G33" s="23"/>
      <c r="H33" s="23">
        <v>28.8</v>
      </c>
      <c r="I33" s="23">
        <v>92.13</v>
      </c>
      <c r="J33" s="23">
        <v>10.5</v>
      </c>
      <c r="K33" s="23"/>
      <c r="L33" s="23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8.25">
      <c r="A34" s="18">
        <f>SUM(0+D34)</f>
        <v>126.99</v>
      </c>
      <c r="B34" s="19" t="s">
        <v>94</v>
      </c>
      <c r="C34" s="20" t="s">
        <v>5</v>
      </c>
      <c r="D34" s="25">
        <f>SUM(E34:V34)</f>
        <v>126.99</v>
      </c>
      <c r="E34" s="23"/>
      <c r="F34" s="23"/>
      <c r="G34" s="23"/>
      <c r="H34" s="23"/>
      <c r="I34" s="23">
        <v>126.99</v>
      </c>
      <c r="J34" s="23"/>
      <c r="K34" s="23"/>
      <c r="L34" s="23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8.25">
      <c r="A35" s="18">
        <f>SUM(0+D35)</f>
        <v>126.52</v>
      </c>
      <c r="B35" s="19" t="s">
        <v>225</v>
      </c>
      <c r="C35" s="20" t="s">
        <v>24</v>
      </c>
      <c r="D35" s="25">
        <f>SUM(E35:V35)</f>
        <v>126.52</v>
      </c>
      <c r="E35" s="25">
        <v>28.98</v>
      </c>
      <c r="F35" s="25">
        <v>22.8</v>
      </c>
      <c r="G35" s="25"/>
      <c r="H35" s="25"/>
      <c r="I35" s="25"/>
      <c r="J35" s="23"/>
      <c r="K35" s="23"/>
      <c r="L35" s="23"/>
      <c r="M35" s="25"/>
      <c r="N35" s="25"/>
      <c r="O35" s="25"/>
      <c r="P35" s="25"/>
      <c r="Q35" s="25">
        <v>27.2</v>
      </c>
      <c r="R35" s="25"/>
      <c r="S35" s="25">
        <v>11.88</v>
      </c>
      <c r="T35" s="25">
        <v>20.9</v>
      </c>
      <c r="U35" s="25">
        <v>14.76</v>
      </c>
      <c r="V35" s="25"/>
    </row>
    <row r="36" spans="1:22" ht="8.25">
      <c r="A36" s="18">
        <f>SUM(0+D36)</f>
        <v>126.02</v>
      </c>
      <c r="B36" s="19" t="s">
        <v>290</v>
      </c>
      <c r="C36" s="20" t="s">
        <v>29</v>
      </c>
      <c r="D36" s="25">
        <f>SUM(E36:V36)</f>
        <v>126.02</v>
      </c>
      <c r="E36" s="25"/>
      <c r="F36" s="25"/>
      <c r="G36" s="23"/>
      <c r="H36" s="23"/>
      <c r="I36" s="23"/>
      <c r="J36" s="23"/>
      <c r="K36" s="23"/>
      <c r="L36" s="23"/>
      <c r="M36" s="25"/>
      <c r="N36" s="25"/>
      <c r="O36" s="25">
        <v>80.1</v>
      </c>
      <c r="P36" s="23"/>
      <c r="Q36" s="25"/>
      <c r="R36" s="25"/>
      <c r="S36" s="25"/>
      <c r="T36" s="25"/>
      <c r="U36" s="25">
        <v>45.92</v>
      </c>
      <c r="V36" s="25"/>
    </row>
    <row r="37" spans="1:22" ht="8.25">
      <c r="A37" s="31">
        <f>SUM(0+D37)</f>
        <v>116.9</v>
      </c>
      <c r="B37" s="19" t="s">
        <v>174</v>
      </c>
      <c r="C37" s="20" t="s">
        <v>41</v>
      </c>
      <c r="D37" s="25">
        <f>SUM(E37:V37)</f>
        <v>116.9</v>
      </c>
      <c r="E37" s="23"/>
      <c r="F37" s="23"/>
      <c r="G37" s="23"/>
      <c r="H37" s="23"/>
      <c r="I37" s="23"/>
      <c r="J37" s="23">
        <v>55.5</v>
      </c>
      <c r="K37" s="23">
        <v>49.92</v>
      </c>
      <c r="L37" s="23"/>
      <c r="M37" s="25"/>
      <c r="N37" s="25"/>
      <c r="O37" s="25"/>
      <c r="P37" s="25"/>
      <c r="Q37" s="25"/>
      <c r="R37" s="25"/>
      <c r="S37" s="25"/>
      <c r="T37" s="25"/>
      <c r="U37" s="25">
        <v>11.48</v>
      </c>
      <c r="V37" s="25"/>
    </row>
    <row r="38" spans="1:22" ht="8.25">
      <c r="A38" s="18">
        <f>SUM(0+D38)</f>
        <v>112.86</v>
      </c>
      <c r="B38" s="19" t="s">
        <v>272</v>
      </c>
      <c r="C38" s="20" t="s">
        <v>273</v>
      </c>
      <c r="D38" s="25">
        <f>SUM(E38:V38)</f>
        <v>112.86</v>
      </c>
      <c r="E38" s="25"/>
      <c r="F38" s="25">
        <v>112.86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8.25">
      <c r="A39" s="18">
        <f>SUM(0+D39)</f>
        <v>111.46</v>
      </c>
      <c r="B39" s="19" t="s">
        <v>242</v>
      </c>
      <c r="C39" s="20" t="s">
        <v>7</v>
      </c>
      <c r="D39" s="25">
        <f>SUM(E39:V39)</f>
        <v>111.46</v>
      </c>
      <c r="E39" s="23"/>
      <c r="F39" s="23"/>
      <c r="G39" s="23"/>
      <c r="H39" s="23">
        <v>6.6</v>
      </c>
      <c r="I39" s="23">
        <v>47.31</v>
      </c>
      <c r="J39" s="23"/>
      <c r="K39" s="23"/>
      <c r="L39" s="23">
        <v>23.45</v>
      </c>
      <c r="M39" s="25">
        <v>17.38</v>
      </c>
      <c r="N39" s="25">
        <v>16.72</v>
      </c>
      <c r="O39" s="25"/>
      <c r="P39" s="25"/>
      <c r="Q39" s="25"/>
      <c r="R39" s="25"/>
      <c r="S39" s="25"/>
      <c r="T39" s="25"/>
      <c r="U39" s="25"/>
      <c r="V39" s="25"/>
    </row>
    <row r="40" spans="1:22" ht="8.25">
      <c r="A40" s="18">
        <f>SUM(0+D40)</f>
        <v>108.25</v>
      </c>
      <c r="B40" s="19" t="s">
        <v>291</v>
      </c>
      <c r="C40" s="20" t="s">
        <v>39</v>
      </c>
      <c r="D40" s="25">
        <f>SUM(E40:V40)</f>
        <v>108.25</v>
      </c>
      <c r="E40" s="25"/>
      <c r="F40" s="25"/>
      <c r="G40" s="23"/>
      <c r="H40" s="23"/>
      <c r="I40" s="23"/>
      <c r="J40" s="23"/>
      <c r="K40" s="23"/>
      <c r="L40" s="23"/>
      <c r="M40" s="25"/>
      <c r="N40" s="25"/>
      <c r="O40" s="25">
        <v>23.14</v>
      </c>
      <c r="P40" s="25"/>
      <c r="Q40" s="25">
        <v>35.36</v>
      </c>
      <c r="R40" s="25"/>
      <c r="S40" s="25">
        <v>28.08</v>
      </c>
      <c r="T40" s="25">
        <v>8.55</v>
      </c>
      <c r="U40" s="25">
        <v>13.12</v>
      </c>
      <c r="V40" s="25"/>
    </row>
    <row r="41" spans="1:22" ht="8.25">
      <c r="A41" s="18">
        <f>SUM(0+D41)</f>
        <v>105.2</v>
      </c>
      <c r="B41" s="19" t="s">
        <v>263</v>
      </c>
      <c r="C41" s="20" t="s">
        <v>19</v>
      </c>
      <c r="D41" s="25">
        <f>SUM(E41:V41)</f>
        <v>105.2</v>
      </c>
      <c r="E41" s="25"/>
      <c r="F41" s="25"/>
      <c r="G41" s="25">
        <v>11.18</v>
      </c>
      <c r="H41" s="25"/>
      <c r="I41" s="25"/>
      <c r="J41" s="25"/>
      <c r="K41" s="25"/>
      <c r="L41" s="25"/>
      <c r="M41" s="25"/>
      <c r="N41" s="25"/>
      <c r="O41" s="25"/>
      <c r="P41" s="25">
        <v>47.52</v>
      </c>
      <c r="Q41" s="25"/>
      <c r="R41" s="25">
        <v>46.5</v>
      </c>
      <c r="S41" s="25"/>
      <c r="T41" s="25"/>
      <c r="U41" s="25"/>
      <c r="V41" s="25"/>
    </row>
    <row r="42" spans="1:22" ht="8.25">
      <c r="A42" s="18">
        <f>SUM(0+D42)</f>
        <v>102.57</v>
      </c>
      <c r="B42" s="19" t="s">
        <v>243</v>
      </c>
      <c r="C42" s="20" t="s">
        <v>41</v>
      </c>
      <c r="D42" s="25">
        <f>SUM(E42:V42)</f>
        <v>102.57</v>
      </c>
      <c r="E42" s="25"/>
      <c r="F42" s="25"/>
      <c r="G42" s="25"/>
      <c r="H42" s="25"/>
      <c r="I42" s="25">
        <v>44.82</v>
      </c>
      <c r="J42" s="25">
        <v>48</v>
      </c>
      <c r="K42" s="25"/>
      <c r="L42" s="25"/>
      <c r="M42" s="25">
        <v>7.11</v>
      </c>
      <c r="N42" s="25">
        <v>2.64</v>
      </c>
      <c r="O42" s="25"/>
      <c r="P42" s="25"/>
      <c r="Q42" s="25"/>
      <c r="R42" s="25"/>
      <c r="S42" s="25"/>
      <c r="T42" s="25"/>
      <c r="U42" s="25"/>
      <c r="V42" s="25"/>
    </row>
    <row r="43" spans="1:22" ht="8.25">
      <c r="A43" s="18">
        <f>SUM(0+D43)</f>
        <v>82.17</v>
      </c>
      <c r="B43" s="19" t="s">
        <v>240</v>
      </c>
      <c r="C43" s="20" t="s">
        <v>7</v>
      </c>
      <c r="D43" s="25">
        <f>SUM(E43:V43)</f>
        <v>82.17</v>
      </c>
      <c r="E43" s="23"/>
      <c r="F43" s="23"/>
      <c r="G43" s="23"/>
      <c r="H43" s="23"/>
      <c r="I43" s="23">
        <v>82.17</v>
      </c>
      <c r="J43" s="23"/>
      <c r="K43" s="23"/>
      <c r="L43" s="23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8.25">
      <c r="A44" s="18">
        <f>SUM(0+D44)</f>
        <v>73.53999999999999</v>
      </c>
      <c r="B44" s="19" t="s">
        <v>151</v>
      </c>
      <c r="C44" s="20" t="s">
        <v>24</v>
      </c>
      <c r="D44" s="25">
        <f>SUM(E44:V44)</f>
        <v>73.53999999999999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>
        <v>31.15</v>
      </c>
      <c r="P44" s="25"/>
      <c r="Q44" s="25"/>
      <c r="R44" s="25"/>
      <c r="S44" s="25"/>
      <c r="T44" s="25">
        <v>16.15</v>
      </c>
      <c r="U44" s="25">
        <v>26.24</v>
      </c>
      <c r="V44" s="25"/>
    </row>
    <row r="45" spans="1:22" ht="8.25">
      <c r="A45" s="18">
        <f>SUM(0+D45)</f>
        <v>71.78</v>
      </c>
      <c r="B45" s="19" t="s">
        <v>56</v>
      </c>
      <c r="C45" s="20" t="s">
        <v>24</v>
      </c>
      <c r="D45" s="25">
        <f>SUM(E45:V45)</f>
        <v>71.78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>
        <v>8.9</v>
      </c>
      <c r="P45" s="25"/>
      <c r="Q45" s="25">
        <v>13.6</v>
      </c>
      <c r="R45" s="25"/>
      <c r="S45" s="25">
        <v>37.8</v>
      </c>
      <c r="T45" s="25"/>
      <c r="U45" s="25">
        <v>11.48</v>
      </c>
      <c r="V45" s="25"/>
    </row>
    <row r="46" spans="1:22" ht="8.25">
      <c r="A46" s="18">
        <f>SUM(0+D46)</f>
        <v>70.4</v>
      </c>
      <c r="B46" s="19" t="s">
        <v>295</v>
      </c>
      <c r="C46" s="20" t="s">
        <v>19</v>
      </c>
      <c r="D46" s="25">
        <f>SUM(E46:V46)</f>
        <v>70.4</v>
      </c>
      <c r="E46" s="23"/>
      <c r="F46" s="23"/>
      <c r="G46" s="23"/>
      <c r="H46" s="23"/>
      <c r="I46" s="23"/>
      <c r="J46" s="23"/>
      <c r="K46" s="23"/>
      <c r="L46" s="23"/>
      <c r="M46" s="25"/>
      <c r="N46" s="25"/>
      <c r="O46" s="25"/>
      <c r="P46" s="25">
        <v>70.4</v>
      </c>
      <c r="Q46" s="25"/>
      <c r="R46" s="25"/>
      <c r="S46" s="25"/>
      <c r="T46" s="25"/>
      <c r="U46" s="25"/>
      <c r="V46" s="25"/>
    </row>
    <row r="47" spans="1:22" ht="8.25">
      <c r="A47" s="18">
        <f>SUM(0+D47)</f>
        <v>65.6</v>
      </c>
      <c r="B47" s="19" t="s">
        <v>323</v>
      </c>
      <c r="C47" s="20" t="s">
        <v>24</v>
      </c>
      <c r="D47" s="25">
        <f>SUM(E47:V47)</f>
        <v>65.6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>
        <v>65.6</v>
      </c>
      <c r="V47" s="25"/>
    </row>
    <row r="48" spans="1:22" ht="8.25">
      <c r="A48" s="18">
        <f>SUM(0+D48)</f>
        <v>61.370000000000005</v>
      </c>
      <c r="B48" s="19" t="s">
        <v>40</v>
      </c>
      <c r="C48" s="20" t="s">
        <v>19</v>
      </c>
      <c r="D48" s="25">
        <f>SUM(E48:V48)</f>
        <v>61.370000000000005</v>
      </c>
      <c r="E48" s="25">
        <v>9.66</v>
      </c>
      <c r="F48" s="25">
        <v>13.68</v>
      </c>
      <c r="G48" s="23"/>
      <c r="H48" s="23"/>
      <c r="I48" s="23"/>
      <c r="J48" s="23"/>
      <c r="K48" s="23"/>
      <c r="L48" s="23"/>
      <c r="M48" s="25"/>
      <c r="N48" s="25"/>
      <c r="O48" s="25"/>
      <c r="P48" s="25">
        <v>29.48</v>
      </c>
      <c r="Q48" s="25"/>
      <c r="R48" s="25"/>
      <c r="S48" s="25"/>
      <c r="T48" s="25">
        <v>8.55</v>
      </c>
      <c r="U48" s="25"/>
      <c r="V48" s="25"/>
    </row>
    <row r="49" spans="1:22" ht="8.25">
      <c r="A49" s="26">
        <f>SUM(0+D49)</f>
        <v>59.14999999999999</v>
      </c>
      <c r="B49" s="19" t="s">
        <v>248</v>
      </c>
      <c r="C49" s="20" t="s">
        <v>7</v>
      </c>
      <c r="D49" s="25">
        <f>SUM(E49:V49)</f>
        <v>59.14999999999999</v>
      </c>
      <c r="E49" s="23"/>
      <c r="F49" s="23"/>
      <c r="G49" s="25"/>
      <c r="H49" s="25">
        <v>9</v>
      </c>
      <c r="I49" s="25">
        <v>17.43</v>
      </c>
      <c r="J49" s="25">
        <v>10.5</v>
      </c>
      <c r="K49" s="25"/>
      <c r="L49" s="25">
        <v>7.37</v>
      </c>
      <c r="M49" s="25">
        <v>8.69</v>
      </c>
      <c r="N49" s="25">
        <v>6.16</v>
      </c>
      <c r="O49" s="25"/>
      <c r="P49" s="25"/>
      <c r="Q49" s="25"/>
      <c r="R49" s="25"/>
      <c r="S49" s="25"/>
      <c r="T49" s="25"/>
      <c r="U49" s="25"/>
      <c r="V49" s="25"/>
    </row>
    <row r="50" spans="1:22" ht="8.25">
      <c r="A50" s="18">
        <f>SUM(0+D50)</f>
        <v>56.76</v>
      </c>
      <c r="B50" s="19" t="s">
        <v>296</v>
      </c>
      <c r="C50" s="20" t="s">
        <v>19</v>
      </c>
      <c r="D50" s="25">
        <f>SUM(E50:V50)</f>
        <v>56.76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v>56.76</v>
      </c>
      <c r="Q50" s="25"/>
      <c r="R50" s="25"/>
      <c r="S50" s="25"/>
      <c r="T50" s="25"/>
      <c r="U50" s="25"/>
      <c r="V50" s="25"/>
    </row>
    <row r="51" spans="1:22" ht="8.25">
      <c r="A51" s="31">
        <f>SUM(0+D51)</f>
        <v>54.78</v>
      </c>
      <c r="B51" s="19" t="s">
        <v>54</v>
      </c>
      <c r="C51" s="20" t="s">
        <v>39</v>
      </c>
      <c r="D51" s="25">
        <f>SUM(E51:V51)</f>
        <v>54.78</v>
      </c>
      <c r="E51" s="23"/>
      <c r="F51" s="23"/>
      <c r="G51" s="25"/>
      <c r="H51" s="25"/>
      <c r="I51" s="25">
        <v>54.78</v>
      </c>
      <c r="J51" s="23"/>
      <c r="K51" s="23"/>
      <c r="L51" s="23"/>
      <c r="M51" s="25"/>
      <c r="N51" s="25"/>
      <c r="O51" s="25"/>
      <c r="P51" s="23"/>
      <c r="Q51" s="25"/>
      <c r="R51" s="25"/>
      <c r="S51" s="25"/>
      <c r="T51" s="25"/>
      <c r="U51" s="25"/>
      <c r="V51" s="25"/>
    </row>
    <row r="52" spans="1:22" ht="8.25">
      <c r="A52" s="18">
        <f>SUM(0+D52)</f>
        <v>54.12</v>
      </c>
      <c r="B52" s="19" t="s">
        <v>297</v>
      </c>
      <c r="C52" s="20" t="s">
        <v>19</v>
      </c>
      <c r="D52" s="25">
        <f>SUM(E52:V52)</f>
        <v>54.12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v>54.12</v>
      </c>
      <c r="Q52" s="25"/>
      <c r="R52" s="25"/>
      <c r="S52" s="25"/>
      <c r="T52" s="25"/>
      <c r="U52" s="25"/>
      <c r="V52" s="25"/>
    </row>
    <row r="53" spans="1:22" ht="8.25">
      <c r="A53" s="18">
        <f>SUM(0+D53)</f>
        <v>52.72</v>
      </c>
      <c r="B53" s="19" t="s">
        <v>145</v>
      </c>
      <c r="C53" s="20" t="s">
        <v>39</v>
      </c>
      <c r="D53" s="25">
        <f>SUM(E53:V53)</f>
        <v>52.72</v>
      </c>
      <c r="E53" s="23"/>
      <c r="F53" s="23"/>
      <c r="G53" s="25"/>
      <c r="H53" s="25"/>
      <c r="I53" s="25">
        <v>19.92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>
        <v>32.8</v>
      </c>
      <c r="V53" s="25"/>
    </row>
    <row r="54" spans="1:22" ht="8.25">
      <c r="A54" s="18">
        <f>SUM(0+D54)</f>
        <v>49.8</v>
      </c>
      <c r="B54" s="19" t="s">
        <v>241</v>
      </c>
      <c r="C54" s="20" t="s">
        <v>7</v>
      </c>
      <c r="D54" s="25">
        <f>SUM(E54:V54)</f>
        <v>49.8</v>
      </c>
      <c r="E54" s="23"/>
      <c r="F54" s="23"/>
      <c r="G54" s="23"/>
      <c r="H54" s="23"/>
      <c r="I54" s="23">
        <v>49.8</v>
      </c>
      <c r="J54" s="23"/>
      <c r="K54" s="23"/>
      <c r="L54" s="23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8.25">
      <c r="A55" s="18">
        <f>SUM(0+D55)</f>
        <v>45.86</v>
      </c>
      <c r="B55" s="19" t="s">
        <v>261</v>
      </c>
      <c r="C55" s="20" t="s">
        <v>19</v>
      </c>
      <c r="D55" s="25">
        <f>SUM(E55:V55)</f>
        <v>45.86</v>
      </c>
      <c r="E55" s="23"/>
      <c r="F55" s="23"/>
      <c r="G55" s="23">
        <v>28.86</v>
      </c>
      <c r="H55" s="23"/>
      <c r="I55" s="23"/>
      <c r="J55" s="23"/>
      <c r="K55" s="23"/>
      <c r="L55" s="23"/>
      <c r="M55" s="25"/>
      <c r="N55" s="25"/>
      <c r="O55" s="25"/>
      <c r="P55" s="25"/>
      <c r="Q55" s="25"/>
      <c r="R55" s="25">
        <v>17</v>
      </c>
      <c r="S55" s="25"/>
      <c r="T55" s="25"/>
      <c r="U55" s="25"/>
      <c r="V55" s="25"/>
    </row>
    <row r="56" spans="1:22" ht="8.25">
      <c r="A56" s="18">
        <f>SUM(0+D56)</f>
        <v>44.059999999999995</v>
      </c>
      <c r="B56" s="19" t="s">
        <v>278</v>
      </c>
      <c r="C56" s="20" t="s">
        <v>7</v>
      </c>
      <c r="D56" s="25">
        <f>SUM(E56:V56)</f>
        <v>44.059999999999995</v>
      </c>
      <c r="E56" s="25"/>
      <c r="F56" s="25"/>
      <c r="G56" s="25"/>
      <c r="H56" s="25"/>
      <c r="I56" s="25"/>
      <c r="J56" s="25"/>
      <c r="K56" s="25"/>
      <c r="L56" s="25">
        <v>31.49</v>
      </c>
      <c r="M56" s="25">
        <v>5.53</v>
      </c>
      <c r="N56" s="25">
        <v>7.04</v>
      </c>
      <c r="O56" s="25"/>
      <c r="P56" s="25"/>
      <c r="Q56" s="25"/>
      <c r="R56" s="25"/>
      <c r="S56" s="25"/>
      <c r="T56" s="25"/>
      <c r="U56" s="25"/>
      <c r="V56" s="25"/>
    </row>
    <row r="57" spans="1:22" ht="8.25">
      <c r="A57" s="18">
        <f>SUM(0+D57)</f>
        <v>43.79</v>
      </c>
      <c r="B57" s="19" t="s">
        <v>158</v>
      </c>
      <c r="C57" s="20" t="s">
        <v>5</v>
      </c>
      <c r="D57" s="25">
        <f>SUM(E57:V57)</f>
        <v>43.79</v>
      </c>
      <c r="E57" s="25"/>
      <c r="F57" s="25"/>
      <c r="G57" s="25"/>
      <c r="H57" s="25"/>
      <c r="I57" s="25">
        <v>27.39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>
        <v>16.4</v>
      </c>
      <c r="V57" s="25"/>
    </row>
    <row r="58" spans="1:22" ht="8.25">
      <c r="A58" s="18">
        <f>SUM(0+D58)</f>
        <v>42.18</v>
      </c>
      <c r="B58" s="19" t="s">
        <v>274</v>
      </c>
      <c r="C58" s="20" t="s">
        <v>273</v>
      </c>
      <c r="D58" s="25">
        <f>SUM(E58:V58)</f>
        <v>42.18</v>
      </c>
      <c r="E58" s="25"/>
      <c r="F58" s="25">
        <v>42.18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8.25">
      <c r="A59" s="18">
        <f>SUM(0+D59)</f>
        <v>39.129999999999995</v>
      </c>
      <c r="B59" s="19" t="s">
        <v>244</v>
      </c>
      <c r="C59" s="20" t="s">
        <v>7</v>
      </c>
      <c r="D59" s="25">
        <f>SUM(E59:V59)</f>
        <v>39.129999999999995</v>
      </c>
      <c r="E59" s="23"/>
      <c r="F59" s="23"/>
      <c r="G59" s="23"/>
      <c r="H59" s="23"/>
      <c r="I59" s="23">
        <v>22.41</v>
      </c>
      <c r="J59" s="23"/>
      <c r="K59" s="23"/>
      <c r="L59" s="23"/>
      <c r="M59" s="25"/>
      <c r="N59" s="25">
        <v>16.72</v>
      </c>
      <c r="O59" s="25"/>
      <c r="P59" s="25"/>
      <c r="Q59" s="25"/>
      <c r="R59" s="25"/>
      <c r="S59" s="25"/>
      <c r="T59" s="25"/>
      <c r="U59" s="25"/>
      <c r="V59" s="25"/>
    </row>
    <row r="60" spans="1:22" ht="8.25">
      <c r="A60" s="18">
        <f>SUM(0+D60)</f>
        <v>37.480000000000004</v>
      </c>
      <c r="B60" s="19" t="s">
        <v>315</v>
      </c>
      <c r="C60" s="20" t="s">
        <v>24</v>
      </c>
      <c r="D60" s="25">
        <f>SUM(E60:V60)</f>
        <v>37.480000000000004</v>
      </c>
      <c r="E60" s="25"/>
      <c r="F60" s="25"/>
      <c r="G60" s="23"/>
      <c r="H60" s="23"/>
      <c r="I60" s="23"/>
      <c r="J60" s="23"/>
      <c r="K60" s="23"/>
      <c r="L60" s="23"/>
      <c r="M60" s="25"/>
      <c r="N60" s="25"/>
      <c r="O60" s="25"/>
      <c r="P60" s="25"/>
      <c r="Q60" s="25"/>
      <c r="R60" s="25"/>
      <c r="S60" s="25">
        <v>19.44</v>
      </c>
      <c r="T60" s="25"/>
      <c r="U60" s="25">
        <v>18.04</v>
      </c>
      <c r="V60" s="25"/>
    </row>
    <row r="61" spans="1:22" ht="8.25">
      <c r="A61" s="18">
        <f>SUM(0+D61)</f>
        <v>32.64</v>
      </c>
      <c r="B61" s="19" t="s">
        <v>306</v>
      </c>
      <c r="C61" s="20" t="s">
        <v>27</v>
      </c>
      <c r="D61" s="25">
        <f>SUM(E61:V61)</f>
        <v>32.64</v>
      </c>
      <c r="E61" s="23"/>
      <c r="F61" s="23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>
        <v>32.64</v>
      </c>
      <c r="R61" s="25"/>
      <c r="S61" s="25"/>
      <c r="T61" s="25"/>
      <c r="U61" s="25"/>
      <c r="V61" s="25"/>
    </row>
    <row r="62" spans="1:22" ht="8.25">
      <c r="A62" s="18">
        <f>SUM(0+D62)</f>
        <v>31.12</v>
      </c>
      <c r="B62" s="19" t="s">
        <v>227</v>
      </c>
      <c r="C62" s="20" t="s">
        <v>15</v>
      </c>
      <c r="D62" s="25">
        <f>SUM(E62:V62)</f>
        <v>31.12</v>
      </c>
      <c r="E62" s="23"/>
      <c r="F62" s="2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>
        <v>8.16</v>
      </c>
      <c r="R62" s="25"/>
      <c r="S62" s="25"/>
      <c r="T62" s="25"/>
      <c r="U62" s="25">
        <v>22.96</v>
      </c>
      <c r="V62" s="25"/>
    </row>
    <row r="63" spans="1:22" ht="8.25">
      <c r="A63" s="18">
        <f>SUM(0+D63)</f>
        <v>28.590000000000003</v>
      </c>
      <c r="B63" s="19" t="s">
        <v>216</v>
      </c>
      <c r="C63" s="20" t="s">
        <v>19</v>
      </c>
      <c r="D63" s="25">
        <f>SUM(E63:V63)</f>
        <v>28.590000000000003</v>
      </c>
      <c r="E63" s="25">
        <v>17.71</v>
      </c>
      <c r="F63" s="25"/>
      <c r="G63" s="23"/>
      <c r="H63" s="23"/>
      <c r="I63" s="23"/>
      <c r="J63" s="23"/>
      <c r="K63" s="23"/>
      <c r="L63" s="23"/>
      <c r="M63" s="25"/>
      <c r="N63" s="25"/>
      <c r="O63" s="25"/>
      <c r="P63" s="25"/>
      <c r="Q63" s="25">
        <v>10.88</v>
      </c>
      <c r="R63" s="25"/>
      <c r="S63" s="25"/>
      <c r="T63" s="25"/>
      <c r="U63" s="25"/>
      <c r="V63" s="25"/>
    </row>
    <row r="64" spans="1:22" ht="8.25">
      <c r="A64" s="18">
        <f>SUM(0+D64)</f>
        <v>24.77</v>
      </c>
      <c r="B64" s="19" t="s">
        <v>45</v>
      </c>
      <c r="C64" s="20" t="s">
        <v>15</v>
      </c>
      <c r="D64" s="25">
        <f>SUM(E64:V64)</f>
        <v>24.77</v>
      </c>
      <c r="E64" s="23"/>
      <c r="F64" s="23"/>
      <c r="G64" s="23"/>
      <c r="H64" s="23"/>
      <c r="I64" s="23"/>
      <c r="J64" s="23"/>
      <c r="K64" s="23"/>
      <c r="L64" s="23"/>
      <c r="M64" s="25"/>
      <c r="N64" s="25"/>
      <c r="O64" s="25"/>
      <c r="P64" s="25">
        <v>14.52</v>
      </c>
      <c r="Q64" s="25"/>
      <c r="R64" s="25">
        <v>10.25</v>
      </c>
      <c r="S64" s="25"/>
      <c r="T64" s="25"/>
      <c r="U64" s="25"/>
      <c r="V64" s="25"/>
    </row>
    <row r="65" spans="1:22" ht="8.25" customHeight="1">
      <c r="A65" s="18">
        <f>SUM(0+D65)</f>
        <v>23.450000000000003</v>
      </c>
      <c r="B65" s="19" t="s">
        <v>230</v>
      </c>
      <c r="C65" s="20" t="s">
        <v>19</v>
      </c>
      <c r="D65" s="25">
        <f>SUM(E65:V65)</f>
        <v>23.450000000000003</v>
      </c>
      <c r="E65" s="23"/>
      <c r="F65" s="23"/>
      <c r="G65" s="23"/>
      <c r="H65" s="23"/>
      <c r="I65" s="23"/>
      <c r="J65" s="23"/>
      <c r="K65" s="23"/>
      <c r="L65" s="23"/>
      <c r="M65" s="25"/>
      <c r="N65" s="25"/>
      <c r="O65" s="25">
        <v>11.57</v>
      </c>
      <c r="P65" s="25"/>
      <c r="Q65" s="25"/>
      <c r="R65" s="25"/>
      <c r="S65" s="25">
        <v>11.88</v>
      </c>
      <c r="T65" s="25"/>
      <c r="U65" s="25"/>
      <c r="V65" s="25"/>
    </row>
    <row r="66" spans="1:22" ht="8.25">
      <c r="A66" s="18">
        <f>SUM(0+D66)</f>
        <v>22.54</v>
      </c>
      <c r="B66" s="19" t="s">
        <v>46</v>
      </c>
      <c r="C66" s="20" t="s">
        <v>19</v>
      </c>
      <c r="D66" s="25">
        <f>SUM(E66:V66)</f>
        <v>22.54</v>
      </c>
      <c r="E66" s="25">
        <v>22.54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8.25">
      <c r="A67" s="18">
        <f>SUM(0+D67)</f>
        <v>22.5</v>
      </c>
      <c r="B67" s="19" t="s">
        <v>267</v>
      </c>
      <c r="C67" s="20" t="s">
        <v>7</v>
      </c>
      <c r="D67" s="25">
        <f>SUM(E67:V67)</f>
        <v>22.5</v>
      </c>
      <c r="E67" s="25"/>
      <c r="F67" s="25"/>
      <c r="G67" s="25"/>
      <c r="H67" s="25"/>
      <c r="I67" s="25"/>
      <c r="J67" s="25">
        <v>22.5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8.25">
      <c r="A68" s="26">
        <f>SUM(0+D68)</f>
        <v>22.41</v>
      </c>
      <c r="B68" s="19" t="s">
        <v>245</v>
      </c>
      <c r="C68" s="20" t="s">
        <v>7</v>
      </c>
      <c r="D68" s="25">
        <f>SUM(E68:V68)</f>
        <v>22.41</v>
      </c>
      <c r="E68" s="23"/>
      <c r="F68" s="23"/>
      <c r="G68" s="23"/>
      <c r="H68" s="23"/>
      <c r="I68" s="23">
        <v>22.41</v>
      </c>
      <c r="J68" s="23"/>
      <c r="K68" s="23"/>
      <c r="L68" s="23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8.25">
      <c r="A69" s="18">
        <f>SUM(0+D69)</f>
        <v>22.41</v>
      </c>
      <c r="B69" s="19" t="s">
        <v>246</v>
      </c>
      <c r="C69" s="20" t="s">
        <v>19</v>
      </c>
      <c r="D69" s="25">
        <f>SUM(E69:V69)</f>
        <v>22.41</v>
      </c>
      <c r="E69" s="25"/>
      <c r="F69" s="25"/>
      <c r="G69" s="23"/>
      <c r="H69" s="23"/>
      <c r="I69" s="23">
        <v>22.41</v>
      </c>
      <c r="J69" s="23"/>
      <c r="K69" s="23"/>
      <c r="L69" s="23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8.25">
      <c r="A70" s="18">
        <f>SUM(0+D70)</f>
        <v>20.93</v>
      </c>
      <c r="B70" s="19" t="s">
        <v>204</v>
      </c>
      <c r="C70" s="20" t="s">
        <v>27</v>
      </c>
      <c r="D70" s="25">
        <f>SUM(E70:V70)</f>
        <v>20.93</v>
      </c>
      <c r="E70" s="25">
        <v>20.93</v>
      </c>
      <c r="F70" s="25"/>
      <c r="G70" s="23"/>
      <c r="H70" s="23"/>
      <c r="I70" s="23"/>
      <c r="J70" s="23"/>
      <c r="K70" s="23"/>
      <c r="L70" s="23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8.25">
      <c r="A71" s="18">
        <f>SUM(0+D71)</f>
        <v>19.5</v>
      </c>
      <c r="B71" s="19" t="s">
        <v>268</v>
      </c>
      <c r="C71" s="20" t="s">
        <v>41</v>
      </c>
      <c r="D71" s="25">
        <f>SUM(E71:V71)</f>
        <v>19.5</v>
      </c>
      <c r="E71" s="25"/>
      <c r="F71" s="25"/>
      <c r="G71" s="25"/>
      <c r="H71" s="25"/>
      <c r="I71" s="25"/>
      <c r="J71" s="25">
        <v>19.5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8.25">
      <c r="A72" s="18">
        <f>SUM(0+D72)</f>
        <v>17.43</v>
      </c>
      <c r="B72" s="19" t="s">
        <v>247</v>
      </c>
      <c r="C72" s="20" t="s">
        <v>39</v>
      </c>
      <c r="D72" s="25">
        <f>SUM(E72:V72)</f>
        <v>17.43</v>
      </c>
      <c r="E72" s="25"/>
      <c r="F72" s="25"/>
      <c r="G72" s="25"/>
      <c r="H72" s="25"/>
      <c r="I72" s="25">
        <v>17.43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8.25">
      <c r="A73" s="18">
        <f>SUM(0+D73)</f>
        <v>17.43</v>
      </c>
      <c r="B73" s="19" t="s">
        <v>82</v>
      </c>
      <c r="C73" s="20" t="s">
        <v>15</v>
      </c>
      <c r="D73" s="25">
        <f>SUM(E73:V73)</f>
        <v>17.43</v>
      </c>
      <c r="E73" s="23"/>
      <c r="F73" s="23"/>
      <c r="G73" s="23"/>
      <c r="H73" s="23"/>
      <c r="I73" s="23">
        <v>17.43</v>
      </c>
      <c r="J73" s="23"/>
      <c r="K73" s="23"/>
      <c r="L73" s="23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8.25">
      <c r="A74" s="18">
        <f>SUM(0+D74)</f>
        <v>14.96</v>
      </c>
      <c r="B74" s="19" t="s">
        <v>298</v>
      </c>
      <c r="C74" s="20" t="s">
        <v>19</v>
      </c>
      <c r="D74" s="25">
        <f>SUM(E74:V74)</f>
        <v>14.96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>
        <v>14.96</v>
      </c>
      <c r="Q74" s="25"/>
      <c r="R74" s="25"/>
      <c r="S74" s="25"/>
      <c r="T74" s="25"/>
      <c r="U74" s="25"/>
      <c r="V74" s="25"/>
    </row>
    <row r="75" spans="1:22" ht="8.25">
      <c r="A75" s="18">
        <f>SUM(0+D75)</f>
        <v>14.94</v>
      </c>
      <c r="B75" s="19" t="s">
        <v>249</v>
      </c>
      <c r="C75" s="20" t="s">
        <v>7</v>
      </c>
      <c r="D75" s="25">
        <f>SUM(E75:V75)</f>
        <v>14.94</v>
      </c>
      <c r="E75" s="25"/>
      <c r="F75" s="25"/>
      <c r="G75" s="25"/>
      <c r="H75" s="25"/>
      <c r="I75" s="25">
        <v>14.94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8.25">
      <c r="A76" s="18">
        <f>SUM(0+D76)</f>
        <v>14.52</v>
      </c>
      <c r="B76" s="19" t="s">
        <v>299</v>
      </c>
      <c r="C76" s="20" t="s">
        <v>19</v>
      </c>
      <c r="D76" s="25">
        <f>SUM(E76:V76)</f>
        <v>14.52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>
        <v>14.52</v>
      </c>
      <c r="Q76" s="25"/>
      <c r="R76" s="25"/>
      <c r="S76" s="25"/>
      <c r="T76" s="25"/>
      <c r="U76" s="25"/>
      <c r="V76" s="25"/>
    </row>
    <row r="77" spans="1:22" ht="8.25">
      <c r="A77" s="18">
        <f>SUM(0+D77)</f>
        <v>14.21</v>
      </c>
      <c r="B77" s="19" t="s">
        <v>316</v>
      </c>
      <c r="C77" s="20" t="s">
        <v>24</v>
      </c>
      <c r="D77" s="25">
        <f>SUM(E77:V77)</f>
        <v>14.21</v>
      </c>
      <c r="E77" s="23"/>
      <c r="F77" s="23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>
        <v>7.56</v>
      </c>
      <c r="T77" s="25">
        <v>6.65</v>
      </c>
      <c r="U77" s="25"/>
      <c r="V77" s="25"/>
    </row>
    <row r="78" spans="1:22" ht="8.25">
      <c r="A78" s="18">
        <f>SUM(0+D78)</f>
        <v>14.04</v>
      </c>
      <c r="B78" s="19" t="s">
        <v>262</v>
      </c>
      <c r="C78" s="20" t="s">
        <v>19</v>
      </c>
      <c r="D78" s="25">
        <f>SUM(E78:V78)</f>
        <v>14.04</v>
      </c>
      <c r="E78" s="25"/>
      <c r="F78" s="25"/>
      <c r="G78" s="25">
        <v>14.04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8.25">
      <c r="A79" s="18">
        <f>SUM(0+D79)</f>
        <v>13.64</v>
      </c>
      <c r="B79" s="19" t="s">
        <v>300</v>
      </c>
      <c r="C79" s="20" t="s">
        <v>19</v>
      </c>
      <c r="D79" s="25">
        <f>SUM(E79:V79)</f>
        <v>13.64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>
        <v>13.64</v>
      </c>
      <c r="Q79" s="25"/>
      <c r="R79" s="25"/>
      <c r="S79" s="25"/>
      <c r="T79" s="25"/>
      <c r="U79" s="25"/>
      <c r="V79" s="25"/>
    </row>
    <row r="80" spans="1:22" ht="8.25">
      <c r="A80" s="18">
        <f>SUM(0+D80)</f>
        <v>12</v>
      </c>
      <c r="B80" s="19" t="s">
        <v>100</v>
      </c>
      <c r="C80" s="20" t="s">
        <v>7</v>
      </c>
      <c r="D80" s="25">
        <f>SUM(E80:V80)</f>
        <v>12</v>
      </c>
      <c r="E80" s="25"/>
      <c r="F80" s="25"/>
      <c r="G80" s="25"/>
      <c r="H80" s="25"/>
      <c r="I80" s="25"/>
      <c r="J80" s="25">
        <v>12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8.25">
      <c r="A81" s="18">
        <f>SUM(0+D81)</f>
        <v>11.44</v>
      </c>
      <c r="B81" s="19" t="s">
        <v>301</v>
      </c>
      <c r="C81" s="20" t="s">
        <v>19</v>
      </c>
      <c r="D81" s="25">
        <f>SUM(E81:V81)</f>
        <v>11.44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>
        <v>11.44</v>
      </c>
      <c r="Q81" s="25"/>
      <c r="R81" s="25"/>
      <c r="S81" s="25"/>
      <c r="T81" s="25"/>
      <c r="U81" s="25"/>
      <c r="V81" s="25"/>
    </row>
    <row r="82" spans="1:22" ht="8.25">
      <c r="A82" s="18">
        <f>SUM(0+D82)</f>
        <v>8.64</v>
      </c>
      <c r="B82" s="19" t="s">
        <v>159</v>
      </c>
      <c r="C82" s="20" t="s">
        <v>24</v>
      </c>
      <c r="D82" s="25">
        <f>SUM(E82:V82)</f>
        <v>8.64</v>
      </c>
      <c r="E82" s="23"/>
      <c r="F82" s="23"/>
      <c r="G82" s="23"/>
      <c r="H82" s="23"/>
      <c r="I82" s="23"/>
      <c r="J82" s="25"/>
      <c r="K82" s="25"/>
      <c r="L82" s="25"/>
      <c r="M82" s="25"/>
      <c r="N82" s="25"/>
      <c r="O82" s="25"/>
      <c r="P82" s="25"/>
      <c r="Q82" s="25"/>
      <c r="R82" s="25"/>
      <c r="S82" s="25">
        <v>8.64</v>
      </c>
      <c r="T82" s="25"/>
      <c r="U82" s="25"/>
      <c r="V82" s="25"/>
    </row>
    <row r="83" spans="1:22" ht="8.25">
      <c r="A83" s="18">
        <f>SUM(0+D83)</f>
        <v>8.25</v>
      </c>
      <c r="B83" s="19" t="s">
        <v>311</v>
      </c>
      <c r="C83" s="20" t="s">
        <v>19</v>
      </c>
      <c r="D83" s="25">
        <f>SUM(E83:V83)</f>
        <v>8.25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>
        <v>8.25</v>
      </c>
      <c r="S83" s="25"/>
      <c r="T83" s="25"/>
      <c r="U83" s="25"/>
      <c r="V83" s="25"/>
    </row>
    <row r="84" spans="1:22" ht="8.25">
      <c r="A84" s="18">
        <f>SUM(0+D84)</f>
        <v>6.76</v>
      </c>
      <c r="B84" s="19" t="s">
        <v>264</v>
      </c>
      <c r="C84" s="20" t="s">
        <v>7</v>
      </c>
      <c r="D84" s="25">
        <f>SUM(E84:V84)</f>
        <v>6.76</v>
      </c>
      <c r="E84" s="25"/>
      <c r="F84" s="25"/>
      <c r="G84" s="25">
        <v>6.76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8.25">
      <c r="A85" s="18">
        <f>SUM(0+D85)</f>
        <v>5.28</v>
      </c>
      <c r="B85" s="19" t="s">
        <v>286</v>
      </c>
      <c r="C85" s="20" t="s">
        <v>7</v>
      </c>
      <c r="D85" s="25">
        <f>SUM(E85:V85)</f>
        <v>5.28</v>
      </c>
      <c r="E85" s="23"/>
      <c r="F85" s="23"/>
      <c r="G85" s="23"/>
      <c r="H85" s="23"/>
      <c r="I85" s="23"/>
      <c r="J85" s="23"/>
      <c r="K85" s="23"/>
      <c r="L85" s="23"/>
      <c r="M85" s="25"/>
      <c r="N85" s="25">
        <v>5.28</v>
      </c>
      <c r="O85" s="25"/>
      <c r="P85" s="25"/>
      <c r="Q85" s="25"/>
      <c r="R85" s="25"/>
      <c r="S85" s="25"/>
      <c r="T85" s="25"/>
      <c r="U85" s="25"/>
      <c r="V85" s="25"/>
    </row>
    <row r="86" spans="1:22" ht="8.25">
      <c r="A86" s="18">
        <f>SUM(0+D86)</f>
        <v>0</v>
      </c>
      <c r="B86" s="19"/>
      <c r="C86" s="20"/>
      <c r="D86" s="25">
        <f>SUM(E86:V86)</f>
        <v>0</v>
      </c>
      <c r="E86" s="23"/>
      <c r="F86" s="23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8.25">
      <c r="A87" s="18">
        <f>SUM(0+D87)</f>
        <v>0</v>
      </c>
      <c r="B87" s="19"/>
      <c r="C87" s="20"/>
      <c r="D87" s="25">
        <f>SUM(E87:V87)</f>
        <v>0</v>
      </c>
      <c r="E87" s="25"/>
      <c r="F87" s="25"/>
      <c r="G87" s="23"/>
      <c r="H87" s="23"/>
      <c r="I87" s="23"/>
      <c r="J87" s="23"/>
      <c r="K87" s="23"/>
      <c r="L87" s="23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8.25">
      <c r="A88" s="18">
        <f>SUM(0+D88)</f>
        <v>0</v>
      </c>
      <c r="B88" s="19"/>
      <c r="C88" s="20"/>
      <c r="D88" s="25">
        <f>SUM(E88:V88)</f>
        <v>0</v>
      </c>
      <c r="E88" s="23"/>
      <c r="F88" s="23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5:22" ht="8.25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5:22" ht="8.25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5:22" ht="8.25"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5:22" ht="8.25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5:22" ht="8.25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5:22" ht="8.25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5:22" ht="8.2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5:22" ht="8.25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5:22" ht="8.25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5:22" ht="8.25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5:22" ht="8.25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5:22" ht="8.2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5:22" ht="8.25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5:22" ht="8.25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5:22" ht="8.25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5:22" ht="8.25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5:22" ht="8.25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5:22" ht="8.25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5:22" ht="8.25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5:22" ht="8.25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5:22" ht="8.25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5:22" ht="8.25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5:22" ht="8.25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5:22" ht="8.25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5:22" ht="8.25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5:22" ht="8.25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5:22" ht="8.25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5:22" ht="8.25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5:22" ht="8.25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5:22" ht="8.25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5:22" ht="8.25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5:22" ht="8.25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5:22" ht="8.25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5:22" ht="8.25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5:22" ht="8.25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5:22" ht="8.25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5:12" ht="8.25">
      <c r="E125" s="32"/>
      <c r="F125" s="32"/>
      <c r="G125" s="32"/>
      <c r="H125" s="32"/>
      <c r="I125" s="32"/>
      <c r="J125" s="32"/>
      <c r="K125" s="32"/>
      <c r="L125" s="32"/>
    </row>
    <row r="126" spans="5:12" ht="8.25">
      <c r="E126" s="32"/>
      <c r="F126" s="32"/>
      <c r="G126" s="32"/>
      <c r="H126" s="32"/>
      <c r="I126" s="32"/>
      <c r="J126" s="32"/>
      <c r="K126" s="32"/>
      <c r="L126" s="32"/>
    </row>
    <row r="127" spans="5:12" ht="8.25">
      <c r="E127" s="32"/>
      <c r="F127" s="32"/>
      <c r="G127" s="32"/>
      <c r="H127" s="32"/>
      <c r="I127" s="32"/>
      <c r="J127" s="32"/>
      <c r="K127" s="32"/>
      <c r="L127" s="32"/>
    </row>
    <row r="128" spans="5:12" ht="8.25">
      <c r="E128" s="32"/>
      <c r="F128" s="32"/>
      <c r="G128" s="32"/>
      <c r="H128" s="32"/>
      <c r="I128" s="32"/>
      <c r="J128" s="32"/>
      <c r="K128" s="32"/>
      <c r="L128" s="32"/>
    </row>
    <row r="129" spans="5:12" ht="8.25">
      <c r="E129" s="32"/>
      <c r="F129" s="32"/>
      <c r="G129" s="32"/>
      <c r="H129" s="32"/>
      <c r="I129" s="32"/>
      <c r="J129" s="32"/>
      <c r="K129" s="32"/>
      <c r="L129" s="32"/>
    </row>
    <row r="130" spans="5:12" ht="8.25">
      <c r="E130" s="32"/>
      <c r="F130" s="32"/>
      <c r="G130" s="32"/>
      <c r="H130" s="32"/>
      <c r="I130" s="32"/>
      <c r="J130" s="32"/>
      <c r="K130" s="32"/>
      <c r="L130" s="32"/>
    </row>
    <row r="131" spans="5:12" ht="8.25">
      <c r="E131" s="32"/>
      <c r="F131" s="32"/>
      <c r="G131" s="32"/>
      <c r="H131" s="32"/>
      <c r="I131" s="32"/>
      <c r="J131" s="32"/>
      <c r="K131" s="32"/>
      <c r="L131" s="32"/>
    </row>
    <row r="132" spans="5:12" ht="8.25">
      <c r="E132" s="32"/>
      <c r="F132" s="32"/>
      <c r="G132" s="32"/>
      <c r="H132" s="32"/>
      <c r="I132" s="32"/>
      <c r="J132" s="32"/>
      <c r="K132" s="32"/>
      <c r="L132" s="32"/>
    </row>
    <row r="133" spans="5:12" ht="8.25">
      <c r="E133" s="32"/>
      <c r="F133" s="32"/>
      <c r="G133" s="32"/>
      <c r="H133" s="32"/>
      <c r="I133" s="32"/>
      <c r="J133" s="32"/>
      <c r="K133" s="32"/>
      <c r="L133" s="32"/>
    </row>
    <row r="134" spans="5:12" ht="8.25">
      <c r="E134" s="32"/>
      <c r="F134" s="32"/>
      <c r="G134" s="32"/>
      <c r="H134" s="32"/>
      <c r="I134" s="32"/>
      <c r="J134" s="32"/>
      <c r="K134" s="32"/>
      <c r="L134" s="32"/>
    </row>
    <row r="135" spans="5:12" ht="8.25">
      <c r="E135" s="32"/>
      <c r="F135" s="32"/>
      <c r="G135" s="32"/>
      <c r="H135" s="32"/>
      <c r="I135" s="32"/>
      <c r="J135" s="32"/>
      <c r="K135" s="32"/>
      <c r="L135" s="32"/>
    </row>
    <row r="136" spans="5:12" ht="8.25">
      <c r="E136" s="32"/>
      <c r="F136" s="32"/>
      <c r="G136" s="32"/>
      <c r="H136" s="32"/>
      <c r="I136" s="32"/>
      <c r="J136" s="32"/>
      <c r="K136" s="32"/>
      <c r="L136" s="32"/>
    </row>
    <row r="137" spans="5:12" ht="8.25">
      <c r="E137" s="32"/>
      <c r="F137" s="32"/>
      <c r="G137" s="32"/>
      <c r="H137" s="32"/>
      <c r="I137" s="32"/>
      <c r="J137" s="32"/>
      <c r="K137" s="32"/>
      <c r="L137" s="32"/>
    </row>
    <row r="138" spans="5:12" ht="8.25">
      <c r="E138" s="32"/>
      <c r="F138" s="32"/>
      <c r="G138" s="32"/>
      <c r="H138" s="32"/>
      <c r="I138" s="32"/>
      <c r="J138" s="32"/>
      <c r="K138" s="32"/>
      <c r="L138" s="32"/>
    </row>
    <row r="139" spans="5:12" ht="8.25">
      <c r="E139" s="32"/>
      <c r="F139" s="32"/>
      <c r="G139" s="32"/>
      <c r="H139" s="32"/>
      <c r="I139" s="32"/>
      <c r="J139" s="32"/>
      <c r="K139" s="32"/>
      <c r="L139" s="32"/>
    </row>
  </sheetData>
  <sheetProtection/>
  <printOptions/>
  <pageMargins left="0" right="0.1968503937007874" top="0.6692913385826772" bottom="0.1968503937007874" header="0" footer="0.11811023622047245"/>
  <pageSetup horizontalDpi="300" verticalDpi="300" orientation="landscape" paperSize="9" r:id="rId1"/>
  <headerFooter alignWithMargins="0">
    <oddHeader>&amp;CRANKING NACIONAL DAS RAÇAS PÔNEI
MELHOR EXPOSITOR - 2007
RAÇA PÔNEI BRASILEIRO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">
      <selection activeCell="D5" sqref="D5"/>
    </sheetView>
  </sheetViews>
  <sheetFormatPr defaultColWidth="9.140625" defaultRowHeight="12.75"/>
  <cols>
    <col min="1" max="1" width="6.00390625" style="33" customWidth="1"/>
    <col min="2" max="2" width="18.7109375" style="34" customWidth="1"/>
    <col min="3" max="3" width="3.421875" style="35" customWidth="1"/>
    <col min="4" max="4" width="4.421875" style="34" customWidth="1"/>
    <col min="5" max="5" width="5.7109375" style="34" customWidth="1"/>
    <col min="6" max="6" width="6.140625" style="34" customWidth="1"/>
    <col min="7" max="7" width="6.00390625" style="34" customWidth="1"/>
    <col min="8" max="8" width="5.140625" style="34" customWidth="1"/>
    <col min="9" max="10" width="6.00390625" style="34" customWidth="1"/>
    <col min="11" max="11" width="6.140625" style="34" customWidth="1"/>
    <col min="12" max="12" width="5.8515625" style="34" customWidth="1"/>
    <col min="13" max="13" width="6.00390625" style="34" customWidth="1"/>
    <col min="14" max="14" width="6.421875" style="34" customWidth="1"/>
    <col min="15" max="15" width="5.7109375" style="34" customWidth="1"/>
    <col min="16" max="16" width="6.7109375" style="34" customWidth="1"/>
    <col min="17" max="17" width="6.140625" style="34" customWidth="1"/>
    <col min="18" max="18" width="5.8515625" style="34" customWidth="1"/>
    <col min="19" max="21" width="6.140625" style="34" customWidth="1"/>
    <col min="22" max="22" width="7.57421875" style="36" customWidth="1"/>
    <col min="23" max="16384" width="9.140625" style="34" customWidth="1"/>
  </cols>
  <sheetData>
    <row r="1" spans="1:22" s="5" customFormat="1" ht="8.25">
      <c r="A1" s="1">
        <v>9999</v>
      </c>
      <c r="B1" s="56"/>
      <c r="C1" s="2" t="s">
        <v>4</v>
      </c>
      <c r="D1" s="3" t="s">
        <v>1</v>
      </c>
      <c r="E1" s="3" t="s">
        <v>58</v>
      </c>
      <c r="F1" s="3" t="s">
        <v>55</v>
      </c>
      <c r="G1" s="3" t="s">
        <v>50</v>
      </c>
      <c r="H1" s="3" t="s">
        <v>74</v>
      </c>
      <c r="I1" s="3" t="s">
        <v>49</v>
      </c>
      <c r="J1" s="3" t="s">
        <v>0</v>
      </c>
      <c r="K1" s="3" t="s">
        <v>48</v>
      </c>
      <c r="L1" s="3" t="s">
        <v>113</v>
      </c>
      <c r="M1" s="3" t="s">
        <v>47</v>
      </c>
      <c r="N1" s="3" t="s">
        <v>125</v>
      </c>
      <c r="O1" s="3" t="s">
        <v>128</v>
      </c>
      <c r="P1" s="3" t="s">
        <v>131</v>
      </c>
      <c r="Q1" s="3" t="s">
        <v>51</v>
      </c>
      <c r="R1" s="3" t="s">
        <v>139</v>
      </c>
      <c r="S1" s="3" t="s">
        <v>52</v>
      </c>
      <c r="T1" s="3" t="s">
        <v>143</v>
      </c>
      <c r="U1" s="3" t="s">
        <v>148</v>
      </c>
      <c r="V1" s="4" t="s">
        <v>152</v>
      </c>
    </row>
    <row r="2" spans="1:22" s="5" customFormat="1" ht="8.25">
      <c r="A2" s="1">
        <v>9998</v>
      </c>
      <c r="B2" s="57" t="s">
        <v>36</v>
      </c>
      <c r="C2" s="6"/>
      <c r="D2" s="7"/>
      <c r="E2" s="7" t="s">
        <v>59</v>
      </c>
      <c r="F2" s="8" t="s">
        <v>69</v>
      </c>
      <c r="G2" s="8" t="s">
        <v>77</v>
      </c>
      <c r="H2" s="8" t="s">
        <v>75</v>
      </c>
      <c r="I2" s="8" t="s">
        <v>121</v>
      </c>
      <c r="J2" s="8" t="s">
        <v>84</v>
      </c>
      <c r="K2" s="8" t="s">
        <v>110</v>
      </c>
      <c r="L2" s="8" t="s">
        <v>114</v>
      </c>
      <c r="M2" s="8" t="s">
        <v>117</v>
      </c>
      <c r="N2" s="8" t="s">
        <v>126</v>
      </c>
      <c r="O2" s="7" t="s">
        <v>130</v>
      </c>
      <c r="P2" s="7" t="s">
        <v>132</v>
      </c>
      <c r="Q2" s="8" t="s">
        <v>134</v>
      </c>
      <c r="R2" s="8" t="s">
        <v>138</v>
      </c>
      <c r="S2" s="8" t="s">
        <v>140</v>
      </c>
      <c r="T2" s="8" t="s">
        <v>144</v>
      </c>
      <c r="U2" s="8" t="s">
        <v>149</v>
      </c>
      <c r="V2" s="9" t="s">
        <v>154</v>
      </c>
    </row>
    <row r="3" spans="1:22" s="13" customFormat="1" ht="8.25">
      <c r="A3" s="1">
        <v>9997</v>
      </c>
      <c r="B3" s="58"/>
      <c r="C3" s="10"/>
      <c r="D3" s="11"/>
      <c r="E3" s="11" t="s">
        <v>57</v>
      </c>
      <c r="F3" s="11" t="s">
        <v>70</v>
      </c>
      <c r="G3" s="11" t="s">
        <v>78</v>
      </c>
      <c r="H3" s="11" t="s">
        <v>73</v>
      </c>
      <c r="I3" s="11" t="s">
        <v>122</v>
      </c>
      <c r="J3" s="11" t="s">
        <v>85</v>
      </c>
      <c r="K3" s="11" t="s">
        <v>25</v>
      </c>
      <c r="L3" s="11" t="s">
        <v>112</v>
      </c>
      <c r="M3" s="11" t="s">
        <v>116</v>
      </c>
      <c r="N3" s="11" t="s">
        <v>78</v>
      </c>
      <c r="O3" s="11" t="s">
        <v>129</v>
      </c>
      <c r="P3" s="11" t="s">
        <v>133</v>
      </c>
      <c r="Q3" s="43" t="s">
        <v>135</v>
      </c>
      <c r="R3" s="43" t="s">
        <v>137</v>
      </c>
      <c r="S3" s="43" t="s">
        <v>141</v>
      </c>
      <c r="T3" s="11" t="s">
        <v>142</v>
      </c>
      <c r="U3" s="11" t="s">
        <v>150</v>
      </c>
      <c r="V3" s="12" t="s">
        <v>153</v>
      </c>
    </row>
    <row r="4" spans="1:22" s="5" customFormat="1" ht="8.25">
      <c r="A4" s="1">
        <v>9996</v>
      </c>
      <c r="B4" s="4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2" s="24" customFormat="1" ht="8.25">
      <c r="A5" s="18">
        <f>SUM(0+D5)</f>
        <v>1583.8</v>
      </c>
      <c r="B5" s="19" t="s">
        <v>20</v>
      </c>
      <c r="C5" s="20" t="s">
        <v>15</v>
      </c>
      <c r="D5" s="21">
        <v>1583.8</v>
      </c>
      <c r="E5" s="19">
        <v>10.78</v>
      </c>
      <c r="F5" s="25"/>
      <c r="G5" s="25">
        <f>198.24+19.82</f>
        <v>218.06</v>
      </c>
      <c r="H5" s="25"/>
      <c r="I5" s="25">
        <v>8.97</v>
      </c>
      <c r="J5" s="25">
        <f>613.72+61.37</f>
        <v>675.09</v>
      </c>
      <c r="K5" s="25">
        <v>6.29</v>
      </c>
      <c r="L5" s="25">
        <f>234.52+23.45</f>
        <v>257.97</v>
      </c>
      <c r="M5" s="25"/>
      <c r="N5" s="25">
        <v>260.4</v>
      </c>
      <c r="O5" s="25">
        <v>19.6</v>
      </c>
      <c r="P5" s="25"/>
      <c r="Q5" s="25"/>
      <c r="R5" s="25">
        <v>172.28</v>
      </c>
      <c r="S5" s="25"/>
      <c r="T5" s="25">
        <v>8.74</v>
      </c>
      <c r="U5" s="25">
        <v>6.11</v>
      </c>
      <c r="V5" s="25"/>
    </row>
    <row r="6" spans="1:22" s="24" customFormat="1" ht="8.25" customHeight="1">
      <c r="A6" s="18">
        <f>SUM(0+D6)</f>
        <v>1450.27</v>
      </c>
      <c r="B6" s="19" t="s">
        <v>3</v>
      </c>
      <c r="C6" s="20" t="s">
        <v>7</v>
      </c>
      <c r="D6" s="21">
        <v>1450.27</v>
      </c>
      <c r="E6" s="22">
        <v>187.18</v>
      </c>
      <c r="F6" s="23">
        <v>5.2</v>
      </c>
      <c r="G6" s="23">
        <f>189+18.9</f>
        <v>207.9</v>
      </c>
      <c r="H6" s="23"/>
      <c r="I6" s="23"/>
      <c r="J6" s="23">
        <f>572.5+57.25</f>
        <v>629.75</v>
      </c>
      <c r="K6" s="23">
        <v>27.38</v>
      </c>
      <c r="L6" s="23"/>
      <c r="M6" s="23"/>
      <c r="N6" s="23">
        <f>207.48+20.74</f>
        <v>228.22</v>
      </c>
      <c r="O6" s="23">
        <v>16.1</v>
      </c>
      <c r="P6" s="23"/>
      <c r="Q6" s="23">
        <v>58.05</v>
      </c>
      <c r="R6" s="23">
        <f>174.64+17.46</f>
        <v>192.1</v>
      </c>
      <c r="S6" s="23"/>
      <c r="T6" s="23"/>
      <c r="U6" s="23"/>
      <c r="V6" s="23">
        <v>197.22</v>
      </c>
    </row>
    <row r="7" spans="1:22" s="24" customFormat="1" ht="8.25">
      <c r="A7" s="18">
        <f aca="true" t="shared" si="0" ref="A7:A35">SUM(0+D7)</f>
        <v>953.23</v>
      </c>
      <c r="B7" s="19" t="s">
        <v>10</v>
      </c>
      <c r="C7" s="20" t="s">
        <v>7</v>
      </c>
      <c r="D7" s="21">
        <v>953.23</v>
      </c>
      <c r="E7" s="22">
        <v>138.18</v>
      </c>
      <c r="F7" s="23"/>
      <c r="G7" s="23">
        <f>147.84+14.78</f>
        <v>162.62</v>
      </c>
      <c r="H7" s="23"/>
      <c r="I7" s="23"/>
      <c r="J7" s="23">
        <f>338.92+33.89</f>
        <v>372.81</v>
      </c>
      <c r="K7" s="23">
        <v>140.97</v>
      </c>
      <c r="L7" s="23">
        <v>148.42</v>
      </c>
      <c r="M7" s="23"/>
      <c r="N7" s="23">
        <f>119.28+11.92</f>
        <v>131.2</v>
      </c>
      <c r="O7" s="23">
        <v>56.7</v>
      </c>
      <c r="P7" s="23"/>
      <c r="Q7" s="23"/>
      <c r="R7" s="23">
        <f>107.97+10.79</f>
        <v>118.75999999999999</v>
      </c>
      <c r="S7" s="23"/>
      <c r="T7" s="23"/>
      <c r="U7" s="23"/>
      <c r="V7" s="23">
        <v>10.83</v>
      </c>
    </row>
    <row r="8" spans="1:22" s="24" customFormat="1" ht="8.25">
      <c r="A8" s="18">
        <f>SUM(0+D8)</f>
        <v>537.06</v>
      </c>
      <c r="B8" s="19" t="s">
        <v>21</v>
      </c>
      <c r="C8" s="20" t="s">
        <v>15</v>
      </c>
      <c r="D8" s="21">
        <v>537.06</v>
      </c>
      <c r="E8" s="22">
        <v>8.82</v>
      </c>
      <c r="F8" s="23">
        <v>20.15</v>
      </c>
      <c r="G8" s="23">
        <v>141.96</v>
      </c>
      <c r="H8" s="23"/>
      <c r="I8" s="23"/>
      <c r="J8" s="23">
        <f>137.4+13.74</f>
        <v>151.14000000000001</v>
      </c>
      <c r="K8" s="23"/>
      <c r="L8" s="23">
        <f>128.74+12.87</f>
        <v>141.61</v>
      </c>
      <c r="M8" s="23"/>
      <c r="N8" s="23">
        <f>37.8+3.78</f>
        <v>41.58</v>
      </c>
      <c r="O8" s="23">
        <v>30.1</v>
      </c>
      <c r="P8" s="23"/>
      <c r="Q8" s="23"/>
      <c r="R8" s="23">
        <v>60.77</v>
      </c>
      <c r="S8" s="23"/>
      <c r="T8" s="23"/>
      <c r="U8" s="23"/>
      <c r="V8" s="23"/>
    </row>
    <row r="9" spans="1:22" s="24" customFormat="1" ht="8.25">
      <c r="A9" s="18">
        <f t="shared" si="0"/>
        <v>456.87</v>
      </c>
      <c r="B9" s="19" t="s">
        <v>8</v>
      </c>
      <c r="C9" s="20" t="s">
        <v>7</v>
      </c>
      <c r="D9" s="21">
        <v>456.87</v>
      </c>
      <c r="E9" s="22"/>
      <c r="F9" s="23"/>
      <c r="G9" s="23">
        <v>33.6</v>
      </c>
      <c r="H9" s="23"/>
      <c r="I9" s="23"/>
      <c r="J9" s="23">
        <f>137.4+13.74</f>
        <v>151.14000000000001</v>
      </c>
      <c r="K9" s="23"/>
      <c r="L9" s="23">
        <v>138.58</v>
      </c>
      <c r="M9" s="23"/>
      <c r="N9" s="23">
        <f>79.8+7.98</f>
        <v>87.78</v>
      </c>
      <c r="O9" s="23"/>
      <c r="P9" s="23"/>
      <c r="Q9" s="23">
        <f>33.54+3.35</f>
        <v>36.89</v>
      </c>
      <c r="R9" s="23">
        <v>42.48</v>
      </c>
      <c r="S9" s="23"/>
      <c r="T9" s="23"/>
      <c r="U9" s="23"/>
      <c r="V9" s="23"/>
    </row>
    <row r="10" spans="1:22" s="24" customFormat="1" ht="8.25">
      <c r="A10" s="18"/>
      <c r="B10" s="44" t="s">
        <v>37</v>
      </c>
      <c r="C10" s="15"/>
      <c r="D10" s="4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5"/>
    </row>
    <row r="11" spans="1:22" s="24" customFormat="1" ht="8.25">
      <c r="A11" s="18">
        <f t="shared" si="0"/>
        <v>375.89</v>
      </c>
      <c r="B11" s="19" t="s">
        <v>86</v>
      </c>
      <c r="C11" s="20" t="s">
        <v>15</v>
      </c>
      <c r="D11" s="21">
        <v>375.89</v>
      </c>
      <c r="E11" s="19"/>
      <c r="F11" s="25"/>
      <c r="G11" s="25"/>
      <c r="H11" s="25"/>
      <c r="I11" s="25"/>
      <c r="J11" s="25">
        <f>217.55+21.75</f>
        <v>239.3</v>
      </c>
      <c r="K11" s="25"/>
      <c r="L11" s="25">
        <f>110.7+11.07</f>
        <v>121.77000000000001</v>
      </c>
      <c r="M11" s="25"/>
      <c r="N11" s="25"/>
      <c r="O11" s="25"/>
      <c r="P11" s="25"/>
      <c r="Q11" s="25"/>
      <c r="R11" s="25"/>
      <c r="S11" s="25"/>
      <c r="T11" s="25"/>
      <c r="U11" s="25"/>
      <c r="V11" s="25">
        <v>14.82</v>
      </c>
    </row>
    <row r="12" spans="1:22" s="24" customFormat="1" ht="8.25">
      <c r="A12" s="18">
        <f t="shared" si="0"/>
        <v>339.85</v>
      </c>
      <c r="B12" s="19" t="s">
        <v>80</v>
      </c>
      <c r="C12" s="20" t="s">
        <v>7</v>
      </c>
      <c r="D12" s="21">
        <v>339.85</v>
      </c>
      <c r="E12" s="22"/>
      <c r="F12" s="23"/>
      <c r="G12" s="23">
        <f>9.24+0.92</f>
        <v>10.16</v>
      </c>
      <c r="H12" s="23"/>
      <c r="I12" s="23">
        <v>6.9</v>
      </c>
      <c r="J12" s="23">
        <f>70.99+7.09</f>
        <v>78.08</v>
      </c>
      <c r="K12" s="23"/>
      <c r="L12" s="23"/>
      <c r="M12" s="23"/>
      <c r="N12" s="23">
        <f>80.64+8.06</f>
        <v>88.7</v>
      </c>
      <c r="O12" s="23">
        <v>57.4</v>
      </c>
      <c r="P12" s="23"/>
      <c r="Q12" s="23">
        <f>45.58+4.55</f>
        <v>50.129999999999995</v>
      </c>
      <c r="R12" s="23">
        <f>59.59+5.95</f>
        <v>65.54</v>
      </c>
      <c r="S12" s="23"/>
      <c r="T12" s="23"/>
      <c r="U12" s="23"/>
      <c r="V12" s="23"/>
    </row>
    <row r="13" spans="1:22" s="24" customFormat="1" ht="8.25">
      <c r="A13" s="18">
        <f>SUM(0+D13)</f>
        <v>279.82</v>
      </c>
      <c r="B13" s="19" t="s">
        <v>61</v>
      </c>
      <c r="C13" s="20" t="s">
        <v>15</v>
      </c>
      <c r="D13" s="21">
        <f aca="true" t="shared" si="1" ref="D13:D37">SUM(E13:V13)</f>
        <v>279.82</v>
      </c>
      <c r="E13" s="22">
        <v>67.62</v>
      </c>
      <c r="F13" s="23">
        <v>78.4</v>
      </c>
      <c r="G13" s="23"/>
      <c r="H13" s="23">
        <v>30.16</v>
      </c>
      <c r="I13" s="23"/>
      <c r="J13" s="23">
        <v>59.54</v>
      </c>
      <c r="K13" s="23"/>
      <c r="L13" s="23"/>
      <c r="M13" s="23"/>
      <c r="N13" s="23"/>
      <c r="O13" s="23">
        <v>44.1</v>
      </c>
      <c r="P13" s="23"/>
      <c r="Q13" s="23"/>
      <c r="R13" s="23"/>
      <c r="S13" s="23"/>
      <c r="T13" s="23"/>
      <c r="U13" s="23"/>
      <c r="V13" s="23"/>
    </row>
    <row r="14" spans="1:22" s="24" customFormat="1" ht="8.25">
      <c r="A14" s="18">
        <f t="shared" si="0"/>
        <v>150.42</v>
      </c>
      <c r="B14" s="19" t="s">
        <v>45</v>
      </c>
      <c r="C14" s="20" t="s">
        <v>15</v>
      </c>
      <c r="D14" s="21">
        <f t="shared" si="1"/>
        <v>150.42</v>
      </c>
      <c r="E14" s="19"/>
      <c r="F14" s="25"/>
      <c r="G14" s="25"/>
      <c r="H14" s="25"/>
      <c r="I14" s="25"/>
      <c r="J14" s="25">
        <v>36.64</v>
      </c>
      <c r="K14" s="25"/>
      <c r="L14" s="25">
        <v>87.74</v>
      </c>
      <c r="M14" s="25"/>
      <c r="N14" s="25">
        <v>26.04</v>
      </c>
      <c r="O14" s="25"/>
      <c r="P14" s="25"/>
      <c r="Q14" s="25"/>
      <c r="R14" s="25"/>
      <c r="S14" s="25"/>
      <c r="T14" s="25"/>
      <c r="U14" s="25"/>
      <c r="V14" s="25"/>
    </row>
    <row r="15" spans="1:22" s="24" customFormat="1" ht="8.25">
      <c r="A15" s="26">
        <f>SUM(0+D15)</f>
        <v>121.09</v>
      </c>
      <c r="B15" s="19" t="s">
        <v>16</v>
      </c>
      <c r="C15" s="20" t="s">
        <v>7</v>
      </c>
      <c r="D15" s="21">
        <f t="shared" si="1"/>
        <v>121.09</v>
      </c>
      <c r="E15" s="22"/>
      <c r="F15" s="23"/>
      <c r="G15" s="23">
        <v>28.56</v>
      </c>
      <c r="H15" s="23">
        <v>23.14</v>
      </c>
      <c r="I15" s="23"/>
      <c r="J15" s="23">
        <v>27.48</v>
      </c>
      <c r="K15" s="23">
        <v>22.57</v>
      </c>
      <c r="L15" s="23"/>
      <c r="M15" s="23"/>
      <c r="N15" s="23">
        <f>13.44+1.34</f>
        <v>14.78</v>
      </c>
      <c r="O15" s="23"/>
      <c r="P15" s="23"/>
      <c r="Q15" s="23"/>
      <c r="R15" s="23"/>
      <c r="S15" s="23"/>
      <c r="T15" s="23"/>
      <c r="U15" s="23"/>
      <c r="V15" s="23">
        <v>4.56</v>
      </c>
    </row>
    <row r="16" spans="1:22" s="24" customFormat="1" ht="8.25">
      <c r="A16" s="26"/>
      <c r="B16" s="44" t="s">
        <v>38</v>
      </c>
      <c r="C16" s="15"/>
      <c r="D16" s="4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5"/>
    </row>
    <row r="17" spans="1:22" s="24" customFormat="1" ht="8.25">
      <c r="A17" s="18">
        <f>SUM(0+D17)</f>
        <v>108.83</v>
      </c>
      <c r="B17" s="19" t="s">
        <v>42</v>
      </c>
      <c r="C17" s="20" t="s">
        <v>41</v>
      </c>
      <c r="D17" s="21">
        <f t="shared" si="1"/>
        <v>108.83</v>
      </c>
      <c r="E17" s="22"/>
      <c r="F17" s="23"/>
      <c r="G17" s="23">
        <v>47.04</v>
      </c>
      <c r="H17" s="23"/>
      <c r="I17" s="23"/>
      <c r="J17" s="23"/>
      <c r="K17" s="23">
        <v>61.79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8.25">
      <c r="A18" s="18">
        <f t="shared" si="0"/>
        <v>104.69</v>
      </c>
      <c r="B18" s="19" t="s">
        <v>18</v>
      </c>
      <c r="C18" s="20" t="s">
        <v>15</v>
      </c>
      <c r="D18" s="21">
        <f t="shared" si="1"/>
        <v>104.69</v>
      </c>
      <c r="E18" s="22">
        <v>32.34</v>
      </c>
      <c r="F18" s="23">
        <v>7.15</v>
      </c>
      <c r="G18" s="23"/>
      <c r="H18" s="23">
        <v>12.48</v>
      </c>
      <c r="I18" s="23"/>
      <c r="J18" s="23"/>
      <c r="K18" s="23"/>
      <c r="L18" s="23">
        <v>25.42</v>
      </c>
      <c r="M18" s="23"/>
      <c r="N18" s="23"/>
      <c r="O18" s="23">
        <v>27.3</v>
      </c>
      <c r="P18" s="23"/>
      <c r="Q18" s="23"/>
      <c r="R18" s="23"/>
      <c r="S18" s="23"/>
      <c r="T18" s="23"/>
      <c r="U18" s="23"/>
      <c r="V18" s="23"/>
    </row>
    <row r="19" spans="1:22" s="24" customFormat="1" ht="8.25">
      <c r="A19" s="18">
        <f t="shared" si="0"/>
        <v>101.78</v>
      </c>
      <c r="B19" s="19" t="s">
        <v>79</v>
      </c>
      <c r="C19" s="20" t="s">
        <v>41</v>
      </c>
      <c r="D19" s="21">
        <f t="shared" si="1"/>
        <v>101.78</v>
      </c>
      <c r="E19" s="22"/>
      <c r="F19" s="23"/>
      <c r="G19" s="23">
        <v>38.64</v>
      </c>
      <c r="H19" s="23"/>
      <c r="I19" s="23"/>
      <c r="J19" s="23">
        <v>32.06</v>
      </c>
      <c r="K19" s="23">
        <v>31.08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4" customFormat="1" ht="8.25">
      <c r="A20" s="26">
        <f t="shared" si="0"/>
        <v>88.42</v>
      </c>
      <c r="B20" s="19" t="s">
        <v>93</v>
      </c>
      <c r="C20" s="20" t="s">
        <v>7</v>
      </c>
      <c r="D20" s="21">
        <f t="shared" si="1"/>
        <v>88.42</v>
      </c>
      <c r="E20" s="22"/>
      <c r="F20" s="23"/>
      <c r="G20" s="23"/>
      <c r="H20" s="23"/>
      <c r="I20" s="23"/>
      <c r="J20" s="23">
        <v>41.22</v>
      </c>
      <c r="K20" s="23"/>
      <c r="L20" s="23"/>
      <c r="M20" s="23"/>
      <c r="N20" s="23"/>
      <c r="O20" s="23">
        <v>37.8</v>
      </c>
      <c r="P20" s="23"/>
      <c r="Q20" s="23"/>
      <c r="R20" s="23"/>
      <c r="S20" s="23"/>
      <c r="T20" s="23"/>
      <c r="U20" s="23">
        <v>9.4</v>
      </c>
      <c r="V20" s="23"/>
    </row>
    <row r="21" spans="1:22" s="24" customFormat="1" ht="8.25">
      <c r="A21" s="18">
        <f t="shared" si="0"/>
        <v>84.73</v>
      </c>
      <c r="B21" s="19" t="s">
        <v>87</v>
      </c>
      <c r="C21" s="20" t="s">
        <v>7</v>
      </c>
      <c r="D21" s="21">
        <f t="shared" si="1"/>
        <v>84.73</v>
      </c>
      <c r="E21" s="22"/>
      <c r="F21" s="23"/>
      <c r="G21" s="23"/>
      <c r="H21" s="23"/>
      <c r="I21" s="23"/>
      <c r="J21" s="23">
        <v>84.73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24" customFormat="1" ht="8.25">
      <c r="A22" s="18"/>
      <c r="B22" s="49"/>
      <c r="C22" s="15"/>
      <c r="D22" s="40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5"/>
    </row>
    <row r="23" spans="1:22" s="24" customFormat="1" ht="8.25">
      <c r="A23" s="18">
        <f t="shared" si="0"/>
        <v>62.26</v>
      </c>
      <c r="B23" s="19" t="s">
        <v>100</v>
      </c>
      <c r="C23" s="20" t="s">
        <v>7</v>
      </c>
      <c r="D23" s="21">
        <f t="shared" si="1"/>
        <v>62.26</v>
      </c>
      <c r="E23" s="22"/>
      <c r="F23" s="23"/>
      <c r="G23" s="23"/>
      <c r="H23" s="23"/>
      <c r="I23" s="23">
        <v>46.23</v>
      </c>
      <c r="J23" s="23">
        <v>16.03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s="24" customFormat="1" ht="8.25">
      <c r="A24" s="26">
        <f>SUM(0+D24)</f>
        <v>46.74</v>
      </c>
      <c r="B24" s="19" t="s">
        <v>115</v>
      </c>
      <c r="C24" s="20" t="s">
        <v>15</v>
      </c>
      <c r="D24" s="21">
        <f t="shared" si="1"/>
        <v>46.74</v>
      </c>
      <c r="E24" s="22"/>
      <c r="F24" s="23"/>
      <c r="G24" s="23"/>
      <c r="H24" s="23"/>
      <c r="I24" s="23"/>
      <c r="J24" s="23"/>
      <c r="K24" s="23"/>
      <c r="L24" s="23">
        <v>46.74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24" customFormat="1" ht="8.25">
      <c r="A25" s="18">
        <f>SUM(0+D25)</f>
        <v>45.36</v>
      </c>
      <c r="B25" s="19" t="s">
        <v>6</v>
      </c>
      <c r="C25" s="20" t="s">
        <v>7</v>
      </c>
      <c r="D25" s="21">
        <f t="shared" si="1"/>
        <v>45.36</v>
      </c>
      <c r="E25" s="22"/>
      <c r="F25" s="23"/>
      <c r="G25" s="23"/>
      <c r="H25" s="23"/>
      <c r="I25" s="23"/>
      <c r="J25" s="23"/>
      <c r="K25" s="23"/>
      <c r="L25" s="23"/>
      <c r="M25" s="23"/>
      <c r="N25" s="23">
        <v>45.36</v>
      </c>
      <c r="O25" s="23"/>
      <c r="P25" s="23"/>
      <c r="Q25" s="23"/>
      <c r="R25" s="23"/>
      <c r="S25" s="23"/>
      <c r="T25" s="23"/>
      <c r="U25" s="23"/>
      <c r="V25" s="23"/>
    </row>
    <row r="26" spans="1:22" s="24" customFormat="1" ht="8.25">
      <c r="A26" s="18">
        <f>SUM(0+D26)</f>
        <v>44.510000000000005</v>
      </c>
      <c r="B26" s="19" t="s">
        <v>98</v>
      </c>
      <c r="C26" s="20" t="s">
        <v>7</v>
      </c>
      <c r="D26" s="21">
        <f t="shared" si="1"/>
        <v>44.510000000000005</v>
      </c>
      <c r="E26" s="22"/>
      <c r="F26" s="23"/>
      <c r="G26" s="23"/>
      <c r="H26" s="23"/>
      <c r="I26" s="23"/>
      <c r="J26" s="23">
        <v>25.19</v>
      </c>
      <c r="K26" s="23"/>
      <c r="L26" s="23"/>
      <c r="M26" s="23"/>
      <c r="N26" s="23">
        <v>19.32</v>
      </c>
      <c r="O26" s="23"/>
      <c r="P26" s="23"/>
      <c r="Q26" s="23"/>
      <c r="R26" s="23"/>
      <c r="S26" s="23"/>
      <c r="T26" s="23"/>
      <c r="U26" s="23"/>
      <c r="V26" s="23"/>
    </row>
    <row r="27" spans="1:22" s="24" customFormat="1" ht="8.25">
      <c r="A27" s="26">
        <f>SUM(0+D27)</f>
        <v>41.22</v>
      </c>
      <c r="B27" s="19" t="s">
        <v>92</v>
      </c>
      <c r="C27" s="20" t="s">
        <v>7</v>
      </c>
      <c r="D27" s="21">
        <f t="shared" si="1"/>
        <v>41.22</v>
      </c>
      <c r="E27" s="22"/>
      <c r="F27" s="23"/>
      <c r="G27" s="23"/>
      <c r="H27" s="23"/>
      <c r="I27" s="23"/>
      <c r="J27" s="23">
        <v>41.22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4" customFormat="1" ht="8.25">
      <c r="A28" s="18">
        <f t="shared" si="0"/>
        <v>37.33</v>
      </c>
      <c r="B28" s="19" t="s">
        <v>81</v>
      </c>
      <c r="C28" s="20" t="s">
        <v>7</v>
      </c>
      <c r="D28" s="21">
        <f t="shared" si="1"/>
        <v>37.33</v>
      </c>
      <c r="E28" s="19"/>
      <c r="F28" s="25"/>
      <c r="G28" s="25">
        <v>7.56</v>
      </c>
      <c r="H28" s="25"/>
      <c r="I28" s="25"/>
      <c r="J28" s="25">
        <v>29.77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4" customFormat="1" ht="8.25">
      <c r="A29" s="18">
        <f t="shared" si="0"/>
        <v>36.64</v>
      </c>
      <c r="B29" s="19" t="s">
        <v>94</v>
      </c>
      <c r="C29" s="20" t="s">
        <v>7</v>
      </c>
      <c r="D29" s="21">
        <f t="shared" si="1"/>
        <v>36.64</v>
      </c>
      <c r="E29" s="19"/>
      <c r="F29" s="25"/>
      <c r="G29" s="25"/>
      <c r="H29" s="25"/>
      <c r="I29" s="25"/>
      <c r="J29" s="25">
        <v>36.64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4" customFormat="1" ht="8.25">
      <c r="A30" s="18">
        <f t="shared" si="0"/>
        <v>25.2</v>
      </c>
      <c r="B30" s="19" t="s">
        <v>127</v>
      </c>
      <c r="C30" s="20" t="s">
        <v>7</v>
      </c>
      <c r="D30" s="21">
        <f t="shared" si="1"/>
        <v>25.2</v>
      </c>
      <c r="E30" s="22"/>
      <c r="F30" s="23"/>
      <c r="G30" s="23"/>
      <c r="H30" s="23"/>
      <c r="I30" s="23"/>
      <c r="J30" s="23"/>
      <c r="K30" s="23"/>
      <c r="L30" s="23"/>
      <c r="M30" s="23"/>
      <c r="N30" s="23">
        <v>25.2</v>
      </c>
      <c r="O30" s="23"/>
      <c r="P30" s="23"/>
      <c r="Q30" s="23"/>
      <c r="R30" s="23"/>
      <c r="S30" s="23"/>
      <c r="T30" s="23"/>
      <c r="U30" s="23"/>
      <c r="V30" s="23"/>
    </row>
    <row r="31" spans="1:22" s="24" customFormat="1" ht="8.25">
      <c r="A31" s="26">
        <f t="shared" si="0"/>
        <v>25.19</v>
      </c>
      <c r="B31" s="19" t="s">
        <v>95</v>
      </c>
      <c r="C31" s="20" t="s">
        <v>7</v>
      </c>
      <c r="D31" s="21">
        <f t="shared" si="1"/>
        <v>25.19</v>
      </c>
      <c r="E31" s="22"/>
      <c r="F31" s="23"/>
      <c r="G31" s="23"/>
      <c r="H31" s="23"/>
      <c r="I31" s="23"/>
      <c r="J31" s="23">
        <v>25.19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8.25">
      <c r="A32" s="18">
        <f t="shared" si="0"/>
        <v>25.19</v>
      </c>
      <c r="B32" s="19" t="s">
        <v>96</v>
      </c>
      <c r="C32" s="20" t="s">
        <v>7</v>
      </c>
      <c r="D32" s="21">
        <f t="shared" si="1"/>
        <v>25.19</v>
      </c>
      <c r="E32" s="22"/>
      <c r="F32" s="23"/>
      <c r="G32" s="23"/>
      <c r="H32" s="23"/>
      <c r="I32" s="23"/>
      <c r="J32" s="23">
        <v>25.19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4" customFormat="1" ht="8.25">
      <c r="A33" s="18">
        <f t="shared" si="0"/>
        <v>25.19</v>
      </c>
      <c r="B33" s="19" t="s">
        <v>97</v>
      </c>
      <c r="C33" s="20" t="s">
        <v>7</v>
      </c>
      <c r="D33" s="21">
        <f t="shared" si="1"/>
        <v>25.19</v>
      </c>
      <c r="E33" s="22"/>
      <c r="F33" s="23"/>
      <c r="G33" s="23"/>
      <c r="H33" s="23"/>
      <c r="I33" s="23"/>
      <c r="J33" s="23">
        <v>25.19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24" customFormat="1" ht="8.25">
      <c r="A34" s="29">
        <f t="shared" si="0"/>
        <v>18.32</v>
      </c>
      <c r="B34" s="19" t="s">
        <v>99</v>
      </c>
      <c r="C34" s="20" t="s">
        <v>7</v>
      </c>
      <c r="D34" s="21">
        <f t="shared" si="1"/>
        <v>18.32</v>
      </c>
      <c r="E34" s="19"/>
      <c r="F34" s="25"/>
      <c r="G34" s="25"/>
      <c r="H34" s="25"/>
      <c r="I34" s="25"/>
      <c r="J34" s="25">
        <v>18.32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24" customFormat="1" ht="8.25">
      <c r="A35" s="29">
        <f t="shared" si="0"/>
        <v>18.24</v>
      </c>
      <c r="B35" s="19" t="s">
        <v>82</v>
      </c>
      <c r="C35" s="20" t="s">
        <v>15</v>
      </c>
      <c r="D35" s="21">
        <f t="shared" si="1"/>
        <v>18.24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5">
        <v>18.24</v>
      </c>
    </row>
    <row r="36" spans="1:22" s="24" customFormat="1" ht="8.25">
      <c r="A36" s="29">
        <f>SUM(0+D36)</f>
        <v>10.71</v>
      </c>
      <c r="B36" s="19" t="s">
        <v>111</v>
      </c>
      <c r="C36" s="20" t="s">
        <v>15</v>
      </c>
      <c r="D36" s="21">
        <f t="shared" si="1"/>
        <v>10.71</v>
      </c>
      <c r="E36" s="22"/>
      <c r="F36" s="23"/>
      <c r="G36" s="23"/>
      <c r="H36" s="23"/>
      <c r="I36" s="23"/>
      <c r="J36" s="23"/>
      <c r="K36" s="23">
        <v>3.33</v>
      </c>
      <c r="L36" s="23">
        <v>7.38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24" customFormat="1" ht="8.25">
      <c r="A37" s="29">
        <f>SUM(0+D37)</f>
        <v>9.24</v>
      </c>
      <c r="B37" s="19" t="s">
        <v>33</v>
      </c>
      <c r="C37" s="20" t="s">
        <v>7</v>
      </c>
      <c r="D37" s="21">
        <f t="shared" si="1"/>
        <v>9.24</v>
      </c>
      <c r="E37" s="22"/>
      <c r="F37" s="23"/>
      <c r="G37" s="23"/>
      <c r="H37" s="23"/>
      <c r="I37" s="23"/>
      <c r="J37" s="23"/>
      <c r="K37" s="23"/>
      <c r="L37" s="23"/>
      <c r="M37" s="23"/>
      <c r="N37" s="23">
        <v>9.24</v>
      </c>
      <c r="O37" s="23"/>
      <c r="P37" s="23"/>
      <c r="Q37" s="23"/>
      <c r="R37" s="23"/>
      <c r="S37" s="23"/>
      <c r="T37" s="23"/>
      <c r="U37" s="23"/>
      <c r="V37" s="23"/>
    </row>
    <row r="38" spans="3:22" s="24" customFormat="1" ht="8.25">
      <c r="C38" s="5"/>
      <c r="V38" s="32"/>
    </row>
    <row r="39" spans="1:22" s="5" customFormat="1" ht="8.25" customHeight="1">
      <c r="A39" s="1">
        <v>9999</v>
      </c>
      <c r="B39" s="56"/>
      <c r="C39" s="2" t="s">
        <v>4</v>
      </c>
      <c r="D39" s="3" t="s">
        <v>1</v>
      </c>
      <c r="E39" s="3" t="s">
        <v>58</v>
      </c>
      <c r="F39" s="3" t="s">
        <v>55</v>
      </c>
      <c r="G39" s="3" t="s">
        <v>50</v>
      </c>
      <c r="H39" s="3" t="s">
        <v>74</v>
      </c>
      <c r="I39" s="3" t="s">
        <v>49</v>
      </c>
      <c r="J39" s="3" t="s">
        <v>0</v>
      </c>
      <c r="K39" s="3" t="s">
        <v>48</v>
      </c>
      <c r="L39" s="3" t="s">
        <v>113</v>
      </c>
      <c r="M39" s="3" t="s">
        <v>47</v>
      </c>
      <c r="N39" s="3" t="s">
        <v>125</v>
      </c>
      <c r="O39" s="3" t="s">
        <v>128</v>
      </c>
      <c r="P39" s="3" t="s">
        <v>131</v>
      </c>
      <c r="Q39" s="3" t="s">
        <v>51</v>
      </c>
      <c r="R39" s="3" t="s">
        <v>139</v>
      </c>
      <c r="S39" s="3" t="s">
        <v>52</v>
      </c>
      <c r="T39" s="3" t="s">
        <v>143</v>
      </c>
      <c r="U39" s="3" t="s">
        <v>148</v>
      </c>
      <c r="V39" s="4" t="s">
        <v>152</v>
      </c>
    </row>
    <row r="40" spans="1:22" s="5" customFormat="1" ht="8.25" customHeight="1">
      <c r="A40" s="1">
        <v>9998</v>
      </c>
      <c r="B40" s="57" t="s">
        <v>35</v>
      </c>
      <c r="C40" s="6"/>
      <c r="D40" s="7"/>
      <c r="E40" s="7" t="s">
        <v>59</v>
      </c>
      <c r="F40" s="8" t="s">
        <v>69</v>
      </c>
      <c r="G40" s="8" t="s">
        <v>77</v>
      </c>
      <c r="H40" s="8" t="s">
        <v>75</v>
      </c>
      <c r="I40" s="8" t="s">
        <v>121</v>
      </c>
      <c r="J40" s="8" t="s">
        <v>84</v>
      </c>
      <c r="K40" s="8" t="s">
        <v>110</v>
      </c>
      <c r="L40" s="8" t="s">
        <v>114</v>
      </c>
      <c r="M40" s="8" t="s">
        <v>117</v>
      </c>
      <c r="N40" s="8" t="s">
        <v>126</v>
      </c>
      <c r="O40" s="7" t="s">
        <v>130</v>
      </c>
      <c r="P40" s="7" t="s">
        <v>132</v>
      </c>
      <c r="Q40" s="8" t="s">
        <v>134</v>
      </c>
      <c r="R40" s="8" t="s">
        <v>138</v>
      </c>
      <c r="S40" s="8" t="s">
        <v>140</v>
      </c>
      <c r="T40" s="8" t="s">
        <v>144</v>
      </c>
      <c r="U40" s="8" t="s">
        <v>149</v>
      </c>
      <c r="V40" s="9" t="s">
        <v>154</v>
      </c>
    </row>
    <row r="41" spans="1:22" s="13" customFormat="1" ht="8.25" customHeight="1">
      <c r="A41" s="1">
        <v>9997</v>
      </c>
      <c r="B41" s="58"/>
      <c r="C41" s="10"/>
      <c r="D41" s="11"/>
      <c r="E41" s="11" t="s">
        <v>57</v>
      </c>
      <c r="F41" s="11" t="s">
        <v>70</v>
      </c>
      <c r="G41" s="11" t="s">
        <v>78</v>
      </c>
      <c r="H41" s="11" t="s">
        <v>73</v>
      </c>
      <c r="I41" s="11" t="s">
        <v>122</v>
      </c>
      <c r="J41" s="11" t="s">
        <v>85</v>
      </c>
      <c r="K41" s="11" t="s">
        <v>25</v>
      </c>
      <c r="L41" s="11" t="s">
        <v>112</v>
      </c>
      <c r="M41" s="11" t="s">
        <v>116</v>
      </c>
      <c r="N41" s="11" t="s">
        <v>78</v>
      </c>
      <c r="O41" s="11" t="s">
        <v>129</v>
      </c>
      <c r="P41" s="11" t="s">
        <v>133</v>
      </c>
      <c r="Q41" s="43" t="s">
        <v>135</v>
      </c>
      <c r="R41" s="43" t="s">
        <v>137</v>
      </c>
      <c r="S41" s="43" t="s">
        <v>141</v>
      </c>
      <c r="T41" s="11" t="s">
        <v>142</v>
      </c>
      <c r="U41" s="11" t="s">
        <v>150</v>
      </c>
      <c r="V41" s="12" t="s">
        <v>153</v>
      </c>
    </row>
    <row r="42" spans="1:22" s="5" customFormat="1" ht="8.25" customHeight="1">
      <c r="A42" s="1">
        <v>9996</v>
      </c>
      <c r="B42" s="44" t="s">
        <v>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5"/>
      <c r="V42" s="46"/>
    </row>
    <row r="43" spans="1:22" s="24" customFormat="1" ht="8.25" customHeight="1">
      <c r="A43" s="18">
        <f aca="true" t="shared" si="2" ref="A43:A68">SUM(0+D43)</f>
        <v>2608.35</v>
      </c>
      <c r="B43" s="19" t="s">
        <v>20</v>
      </c>
      <c r="C43" s="20" t="s">
        <v>15</v>
      </c>
      <c r="D43" s="21">
        <v>2608.35</v>
      </c>
      <c r="E43" s="22">
        <v>173.46</v>
      </c>
      <c r="F43" s="23">
        <v>60.45</v>
      </c>
      <c r="G43" s="23">
        <v>434.28</v>
      </c>
      <c r="H43" s="23">
        <v>6.76</v>
      </c>
      <c r="I43" s="23">
        <v>17.94</v>
      </c>
      <c r="J43" s="22">
        <v>1149.58</v>
      </c>
      <c r="K43" s="22">
        <v>61.79</v>
      </c>
      <c r="L43" s="22">
        <v>410</v>
      </c>
      <c r="M43" s="22">
        <v>20.79</v>
      </c>
      <c r="N43" s="22">
        <v>357.84</v>
      </c>
      <c r="O43" s="22">
        <v>100.8</v>
      </c>
      <c r="P43" s="22"/>
      <c r="Q43" s="22">
        <v>64.5</v>
      </c>
      <c r="R43" s="22">
        <v>256.65</v>
      </c>
      <c r="S43" s="22"/>
      <c r="T43" s="45">
        <v>8.74</v>
      </c>
      <c r="U43" s="19">
        <v>22.09</v>
      </c>
      <c r="V43" s="19">
        <v>72.39</v>
      </c>
    </row>
    <row r="44" spans="1:22" s="24" customFormat="1" ht="8.25" customHeight="1">
      <c r="A44" s="18">
        <f t="shared" si="2"/>
        <v>503.7</v>
      </c>
      <c r="B44" s="19" t="s">
        <v>3</v>
      </c>
      <c r="C44" s="20" t="s">
        <v>7</v>
      </c>
      <c r="D44" s="21">
        <v>503.7</v>
      </c>
      <c r="E44" s="22">
        <v>17.64</v>
      </c>
      <c r="F44" s="23">
        <v>5.85</v>
      </c>
      <c r="G44" s="23">
        <v>42</v>
      </c>
      <c r="H44" s="23"/>
      <c r="I44" s="23">
        <v>29.67</v>
      </c>
      <c r="J44" s="22">
        <v>222.13</v>
      </c>
      <c r="K44" s="22">
        <v>9.25</v>
      </c>
      <c r="L44" s="22">
        <v>53.3</v>
      </c>
      <c r="M44" s="22"/>
      <c r="N44" s="22">
        <v>89.04</v>
      </c>
      <c r="O44" s="22">
        <v>16.8</v>
      </c>
      <c r="P44" s="22"/>
      <c r="Q44" s="22">
        <v>26.23</v>
      </c>
      <c r="R44" s="22">
        <v>54.87</v>
      </c>
      <c r="S44" s="22"/>
      <c r="T44" s="45"/>
      <c r="U44" s="19">
        <v>7.05</v>
      </c>
      <c r="V44" s="19">
        <v>84.36</v>
      </c>
    </row>
    <row r="45" spans="1:22" s="24" customFormat="1" ht="8.25" customHeight="1">
      <c r="A45" s="18">
        <f t="shared" si="2"/>
        <v>323.58</v>
      </c>
      <c r="B45" s="19" t="s">
        <v>8</v>
      </c>
      <c r="C45" s="20" t="s">
        <v>7</v>
      </c>
      <c r="D45" s="21">
        <v>323.58</v>
      </c>
      <c r="E45" s="22"/>
      <c r="F45" s="23"/>
      <c r="G45" s="23"/>
      <c r="H45" s="23"/>
      <c r="I45" s="23"/>
      <c r="J45" s="22">
        <v>141.98</v>
      </c>
      <c r="K45" s="22"/>
      <c r="L45" s="22">
        <v>94.3</v>
      </c>
      <c r="M45" s="22"/>
      <c r="N45" s="22">
        <v>55.44</v>
      </c>
      <c r="O45" s="22"/>
      <c r="P45" s="22"/>
      <c r="Q45" s="22"/>
      <c r="R45" s="22">
        <v>31.86</v>
      </c>
      <c r="S45" s="22"/>
      <c r="T45" s="45"/>
      <c r="U45" s="19"/>
      <c r="V45" s="19"/>
    </row>
    <row r="46" spans="1:22" s="24" customFormat="1" ht="8.25" customHeight="1">
      <c r="A46" s="18">
        <f t="shared" si="2"/>
        <v>241.87</v>
      </c>
      <c r="B46" s="19" t="s">
        <v>44</v>
      </c>
      <c r="C46" s="20" t="s">
        <v>15</v>
      </c>
      <c r="D46" s="21">
        <v>241.87</v>
      </c>
      <c r="E46" s="22">
        <v>55.86</v>
      </c>
      <c r="F46" s="23">
        <v>68.25</v>
      </c>
      <c r="G46" s="23">
        <v>7.56</v>
      </c>
      <c r="H46" s="23">
        <v>17.42</v>
      </c>
      <c r="I46" s="23">
        <v>22.08</v>
      </c>
      <c r="J46" s="22">
        <v>73.28</v>
      </c>
      <c r="K46" s="22"/>
      <c r="L46" s="22"/>
      <c r="M46" s="22">
        <v>2.43</v>
      </c>
      <c r="N46" s="22"/>
      <c r="O46" s="22">
        <v>22.4</v>
      </c>
      <c r="P46" s="22"/>
      <c r="Q46" s="22"/>
      <c r="R46" s="22"/>
      <c r="S46" s="41"/>
      <c r="T46" s="45">
        <v>7.59</v>
      </c>
      <c r="U46" s="19"/>
      <c r="V46" s="19">
        <v>20.52</v>
      </c>
    </row>
    <row r="47" spans="1:22" s="24" customFormat="1" ht="8.25" customHeight="1">
      <c r="A47" s="18">
        <f t="shared" si="2"/>
        <v>236.39</v>
      </c>
      <c r="B47" s="19" t="s">
        <v>10</v>
      </c>
      <c r="C47" s="20" t="s">
        <v>7</v>
      </c>
      <c r="D47" s="21">
        <v>236.39</v>
      </c>
      <c r="E47" s="22">
        <v>5.88</v>
      </c>
      <c r="F47" s="23"/>
      <c r="G47" s="23">
        <v>17.64</v>
      </c>
      <c r="H47" s="23"/>
      <c r="I47" s="23"/>
      <c r="J47" s="22">
        <v>59.54</v>
      </c>
      <c r="K47" s="22">
        <v>45.88</v>
      </c>
      <c r="L47" s="22">
        <v>7.38</v>
      </c>
      <c r="M47" s="22">
        <v>2.43</v>
      </c>
      <c r="N47" s="22">
        <v>33.6</v>
      </c>
      <c r="O47" s="22">
        <v>60.2</v>
      </c>
      <c r="P47" s="22"/>
      <c r="Q47" s="22"/>
      <c r="R47" s="22">
        <v>37.17</v>
      </c>
      <c r="S47" s="22"/>
      <c r="T47" s="45"/>
      <c r="U47" s="19">
        <v>9.4</v>
      </c>
      <c r="V47" s="19">
        <v>10.26</v>
      </c>
    </row>
    <row r="48" spans="1:22" s="24" customFormat="1" ht="8.25" customHeight="1">
      <c r="A48" s="18"/>
      <c r="B48" s="44" t="s">
        <v>37</v>
      </c>
      <c r="C48" s="15"/>
      <c r="D48" s="40"/>
      <c r="E48" s="51"/>
      <c r="F48" s="52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3"/>
      <c r="U48" s="53"/>
      <c r="V48" s="45"/>
    </row>
    <row r="49" spans="1:22" s="24" customFormat="1" ht="8.25" customHeight="1">
      <c r="A49" s="18">
        <f t="shared" si="2"/>
        <v>234.38</v>
      </c>
      <c r="B49" s="19" t="s">
        <v>45</v>
      </c>
      <c r="C49" s="20" t="s">
        <v>15</v>
      </c>
      <c r="D49" s="21">
        <v>234.38</v>
      </c>
      <c r="E49" s="22">
        <v>24.5</v>
      </c>
      <c r="F49" s="23">
        <v>34.45</v>
      </c>
      <c r="G49" s="23">
        <v>9.24</v>
      </c>
      <c r="H49" s="23">
        <v>6.76</v>
      </c>
      <c r="I49" s="23">
        <v>5.52</v>
      </c>
      <c r="J49" s="22">
        <v>93.89</v>
      </c>
      <c r="K49" s="22"/>
      <c r="L49" s="22">
        <v>31.98</v>
      </c>
      <c r="M49" s="22"/>
      <c r="N49" s="22">
        <v>49.56</v>
      </c>
      <c r="O49" s="22">
        <v>7.7</v>
      </c>
      <c r="P49" s="22"/>
      <c r="Q49" s="22"/>
      <c r="R49" s="22"/>
      <c r="S49" s="22"/>
      <c r="T49" s="45"/>
      <c r="U49" s="19"/>
      <c r="V49" s="19">
        <v>6.27</v>
      </c>
    </row>
    <row r="50" spans="1:22" s="24" customFormat="1" ht="8.25" customHeight="1">
      <c r="A50" s="18">
        <f t="shared" si="2"/>
        <v>230.72</v>
      </c>
      <c r="B50" s="19" t="s">
        <v>82</v>
      </c>
      <c r="C50" s="20" t="s">
        <v>15</v>
      </c>
      <c r="D50" s="21">
        <v>230.72</v>
      </c>
      <c r="E50" s="22"/>
      <c r="F50" s="23"/>
      <c r="G50" s="23">
        <v>17.64</v>
      </c>
      <c r="H50" s="23"/>
      <c r="I50" s="23"/>
      <c r="J50" s="22">
        <v>57.25</v>
      </c>
      <c r="K50" s="22"/>
      <c r="L50" s="22">
        <v>5.74</v>
      </c>
      <c r="M50" s="22"/>
      <c r="N50" s="22">
        <v>9.24</v>
      </c>
      <c r="O50" s="22"/>
      <c r="P50" s="22">
        <v>34.83</v>
      </c>
      <c r="Q50" s="22">
        <v>23.65</v>
      </c>
      <c r="R50" s="22">
        <v>46.02</v>
      </c>
      <c r="S50" s="22"/>
      <c r="T50" s="45"/>
      <c r="U50" s="19"/>
      <c r="V50" s="19">
        <v>68.97</v>
      </c>
    </row>
    <row r="51" spans="1:22" s="24" customFormat="1" ht="8.25" customHeight="1">
      <c r="A51" s="18">
        <f t="shared" si="2"/>
        <v>160.89</v>
      </c>
      <c r="B51" s="19" t="s">
        <v>16</v>
      </c>
      <c r="C51" s="20" t="s">
        <v>7</v>
      </c>
      <c r="D51" s="21">
        <v>160.89</v>
      </c>
      <c r="E51" s="22"/>
      <c r="F51" s="23"/>
      <c r="G51" s="23">
        <v>31.92</v>
      </c>
      <c r="H51" s="23">
        <v>23.14</v>
      </c>
      <c r="I51" s="23"/>
      <c r="J51" s="22">
        <v>38.93</v>
      </c>
      <c r="K51" s="22">
        <v>3.33</v>
      </c>
      <c r="L51" s="22"/>
      <c r="M51" s="22"/>
      <c r="N51" s="22"/>
      <c r="O51" s="22">
        <v>43.4</v>
      </c>
      <c r="P51" s="22"/>
      <c r="Q51" s="22"/>
      <c r="R51" s="22">
        <v>5.31</v>
      </c>
      <c r="S51" s="22"/>
      <c r="T51" s="45"/>
      <c r="U51" s="19">
        <v>23.5</v>
      </c>
      <c r="V51" s="19"/>
    </row>
    <row r="52" spans="1:22" s="24" customFormat="1" ht="8.25" customHeight="1">
      <c r="A52" s="18">
        <f t="shared" si="2"/>
        <v>137.97</v>
      </c>
      <c r="B52" s="19" t="s">
        <v>86</v>
      </c>
      <c r="C52" s="20" t="s">
        <v>15</v>
      </c>
      <c r="D52" s="21">
        <v>137.97</v>
      </c>
      <c r="E52" s="22"/>
      <c r="F52" s="23"/>
      <c r="G52" s="23"/>
      <c r="H52" s="23"/>
      <c r="I52" s="23"/>
      <c r="J52" s="22">
        <v>107.63</v>
      </c>
      <c r="K52" s="22"/>
      <c r="L52" s="22">
        <v>30.34</v>
      </c>
      <c r="M52" s="22"/>
      <c r="N52" s="22"/>
      <c r="O52" s="22"/>
      <c r="P52" s="22"/>
      <c r="Q52" s="22"/>
      <c r="R52" s="22"/>
      <c r="S52" s="22"/>
      <c r="T52" s="45"/>
      <c r="U52" s="19"/>
      <c r="V52" s="19"/>
    </row>
    <row r="53" spans="1:22" s="24" customFormat="1" ht="8.25" customHeight="1">
      <c r="A53" s="18">
        <f t="shared" si="2"/>
        <v>110.89</v>
      </c>
      <c r="B53" s="19" t="s">
        <v>102</v>
      </c>
      <c r="C53" s="20" t="s">
        <v>7</v>
      </c>
      <c r="D53" s="21">
        <v>110.89</v>
      </c>
      <c r="E53" s="22"/>
      <c r="F53" s="23"/>
      <c r="G53" s="23"/>
      <c r="H53" s="23"/>
      <c r="I53" s="23"/>
      <c r="J53" s="22">
        <v>77.86</v>
      </c>
      <c r="K53" s="22"/>
      <c r="L53" s="22"/>
      <c r="M53" s="22"/>
      <c r="N53" s="22">
        <v>27.72</v>
      </c>
      <c r="O53" s="22"/>
      <c r="P53" s="22"/>
      <c r="Q53" s="22"/>
      <c r="R53" s="22">
        <v>5.31</v>
      </c>
      <c r="S53" s="22"/>
      <c r="T53" s="45"/>
      <c r="U53" s="19"/>
      <c r="V53" s="19"/>
    </row>
    <row r="54" spans="1:22" s="24" customFormat="1" ht="8.25" customHeight="1">
      <c r="A54" s="18"/>
      <c r="B54" s="44" t="s">
        <v>38</v>
      </c>
      <c r="C54" s="15"/>
      <c r="D54" s="40"/>
      <c r="E54" s="51"/>
      <c r="F54" s="52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3"/>
      <c r="U54" s="53"/>
      <c r="V54" s="45"/>
    </row>
    <row r="55" spans="1:22" s="24" customFormat="1" ht="8.25" customHeight="1">
      <c r="A55" s="18">
        <f t="shared" si="2"/>
        <v>93.69</v>
      </c>
      <c r="B55" s="19" t="s">
        <v>68</v>
      </c>
      <c r="C55" s="20" t="s">
        <v>15</v>
      </c>
      <c r="D55" s="21">
        <v>93.69</v>
      </c>
      <c r="E55" s="22">
        <v>6.86</v>
      </c>
      <c r="F55" s="23"/>
      <c r="G55" s="23"/>
      <c r="H55" s="23"/>
      <c r="I55" s="23">
        <v>28.98</v>
      </c>
      <c r="J55" s="22">
        <v>34.35</v>
      </c>
      <c r="K55" s="22"/>
      <c r="L55" s="22">
        <v>6.56</v>
      </c>
      <c r="M55" s="22">
        <v>14.04</v>
      </c>
      <c r="N55" s="22"/>
      <c r="O55" s="22">
        <v>6.3</v>
      </c>
      <c r="P55" s="22"/>
      <c r="Q55" s="22">
        <v>9.46</v>
      </c>
      <c r="R55" s="22"/>
      <c r="S55" s="22"/>
      <c r="T55" s="45"/>
      <c r="U55" s="19"/>
      <c r="V55" s="19"/>
    </row>
    <row r="56" spans="1:22" s="24" customFormat="1" ht="8.25" customHeight="1">
      <c r="A56" s="18">
        <f t="shared" si="2"/>
        <v>80.89</v>
      </c>
      <c r="B56" s="19" t="s">
        <v>100</v>
      </c>
      <c r="C56" s="20" t="s">
        <v>7</v>
      </c>
      <c r="D56" s="21">
        <f aca="true" t="shared" si="3" ref="D56:D68">SUM(E56:V56)</f>
        <v>80.89</v>
      </c>
      <c r="E56" s="19"/>
      <c r="F56" s="25"/>
      <c r="G56" s="25"/>
      <c r="H56" s="25"/>
      <c r="I56" s="25">
        <v>46.23</v>
      </c>
      <c r="J56" s="19">
        <v>18.32</v>
      </c>
      <c r="K56" s="19"/>
      <c r="L56" s="19"/>
      <c r="M56" s="19"/>
      <c r="N56" s="19"/>
      <c r="O56" s="19"/>
      <c r="P56" s="19"/>
      <c r="Q56" s="19">
        <v>16.34</v>
      </c>
      <c r="R56" s="19"/>
      <c r="S56" s="19"/>
      <c r="T56" s="45"/>
      <c r="U56" s="19"/>
      <c r="V56" s="19"/>
    </row>
    <row r="57" spans="1:22" s="24" customFormat="1" ht="8.25" customHeight="1">
      <c r="A57" s="18">
        <f t="shared" si="2"/>
        <v>43.51</v>
      </c>
      <c r="B57" s="19" t="s">
        <v>105</v>
      </c>
      <c r="C57" s="20" t="s">
        <v>7</v>
      </c>
      <c r="D57" s="21">
        <f t="shared" si="3"/>
        <v>43.51</v>
      </c>
      <c r="E57" s="19"/>
      <c r="F57" s="25"/>
      <c r="G57" s="25"/>
      <c r="H57" s="25"/>
      <c r="I57" s="25"/>
      <c r="J57" s="19">
        <v>43.51</v>
      </c>
      <c r="K57" s="19"/>
      <c r="L57" s="19"/>
      <c r="M57" s="19"/>
      <c r="N57" s="19"/>
      <c r="O57" s="19"/>
      <c r="P57" s="19"/>
      <c r="Q57" s="19"/>
      <c r="R57" s="19"/>
      <c r="S57" s="19"/>
      <c r="T57" s="45"/>
      <c r="U57" s="19"/>
      <c r="V57" s="19"/>
    </row>
    <row r="58" spans="1:22" s="24" customFormat="1" ht="8.25" customHeight="1">
      <c r="A58" s="18">
        <f t="shared" si="2"/>
        <v>41.160000000000004</v>
      </c>
      <c r="B58" s="19" t="s">
        <v>107</v>
      </c>
      <c r="C58" s="20" t="s">
        <v>15</v>
      </c>
      <c r="D58" s="21">
        <f t="shared" si="3"/>
        <v>41.160000000000004</v>
      </c>
      <c r="E58" s="22"/>
      <c r="F58" s="23"/>
      <c r="G58" s="23"/>
      <c r="H58" s="23"/>
      <c r="I58" s="23"/>
      <c r="J58" s="22">
        <v>25.19</v>
      </c>
      <c r="K58" s="22"/>
      <c r="L58" s="22">
        <v>10.66</v>
      </c>
      <c r="M58" s="22"/>
      <c r="N58" s="22"/>
      <c r="O58" s="22"/>
      <c r="P58" s="22"/>
      <c r="Q58" s="22"/>
      <c r="R58" s="22">
        <v>5.31</v>
      </c>
      <c r="S58" s="22"/>
      <c r="T58" s="45"/>
      <c r="U58" s="19"/>
      <c r="V58" s="19"/>
    </row>
    <row r="59" spans="1:22" s="24" customFormat="1" ht="8.25" customHeight="1">
      <c r="A59" s="18">
        <f t="shared" si="2"/>
        <v>36.11</v>
      </c>
      <c r="B59" s="19" t="s">
        <v>80</v>
      </c>
      <c r="C59" s="20" t="s">
        <v>7</v>
      </c>
      <c r="D59" s="21">
        <f t="shared" si="3"/>
        <v>36.11</v>
      </c>
      <c r="E59" s="19"/>
      <c r="F59" s="25"/>
      <c r="G59" s="25"/>
      <c r="H59" s="25"/>
      <c r="I59" s="25"/>
      <c r="J59" s="19">
        <v>25.19</v>
      </c>
      <c r="K59" s="19"/>
      <c r="L59" s="19"/>
      <c r="M59" s="19"/>
      <c r="N59" s="19">
        <v>10.92</v>
      </c>
      <c r="O59" s="19"/>
      <c r="P59" s="19"/>
      <c r="Q59" s="19"/>
      <c r="R59" s="19"/>
      <c r="S59" s="19"/>
      <c r="T59" s="45"/>
      <c r="U59" s="19"/>
      <c r="V59" s="19"/>
    </row>
    <row r="60" spans="1:22" s="24" customFormat="1" ht="8.25" customHeight="1">
      <c r="A60" s="18"/>
      <c r="B60" s="49"/>
      <c r="C60" s="15"/>
      <c r="D60" s="40"/>
      <c r="E60" s="53"/>
      <c r="F60" s="54"/>
      <c r="G60" s="54"/>
      <c r="H60" s="54"/>
      <c r="I60" s="54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45"/>
    </row>
    <row r="61" spans="1:22" s="24" customFormat="1" ht="8.25" customHeight="1">
      <c r="A61" s="18">
        <f t="shared" si="2"/>
        <v>27.06</v>
      </c>
      <c r="B61" s="19" t="s">
        <v>115</v>
      </c>
      <c r="C61" s="20" t="s">
        <v>15</v>
      </c>
      <c r="D61" s="21">
        <f t="shared" si="3"/>
        <v>27.06</v>
      </c>
      <c r="E61" s="22"/>
      <c r="F61" s="23"/>
      <c r="G61" s="23"/>
      <c r="H61" s="23"/>
      <c r="I61" s="23"/>
      <c r="J61" s="22"/>
      <c r="K61" s="22"/>
      <c r="L61" s="22">
        <v>27.06</v>
      </c>
      <c r="M61" s="22"/>
      <c r="N61" s="22"/>
      <c r="O61" s="22"/>
      <c r="P61" s="22"/>
      <c r="Q61" s="22"/>
      <c r="R61" s="22"/>
      <c r="S61" s="22"/>
      <c r="T61" s="45"/>
      <c r="U61" s="19"/>
      <c r="V61" s="19"/>
    </row>
    <row r="62" spans="1:22" s="24" customFormat="1" ht="8.25" customHeight="1">
      <c r="A62" s="18">
        <f t="shared" si="2"/>
        <v>26.83</v>
      </c>
      <c r="B62" s="19" t="s">
        <v>42</v>
      </c>
      <c r="C62" s="20" t="s">
        <v>41</v>
      </c>
      <c r="D62" s="21">
        <f t="shared" si="3"/>
        <v>26.83</v>
      </c>
      <c r="E62" s="19"/>
      <c r="F62" s="25"/>
      <c r="G62" s="25">
        <v>10.92</v>
      </c>
      <c r="H62" s="25"/>
      <c r="I62" s="25"/>
      <c r="J62" s="19"/>
      <c r="K62" s="19">
        <v>15.91</v>
      </c>
      <c r="L62" s="19"/>
      <c r="M62" s="19"/>
      <c r="N62" s="19"/>
      <c r="O62" s="19"/>
      <c r="P62" s="19"/>
      <c r="Q62" s="19"/>
      <c r="R62" s="19"/>
      <c r="S62" s="19"/>
      <c r="T62" s="45"/>
      <c r="U62" s="19"/>
      <c r="V62" s="19"/>
    </row>
    <row r="63" spans="1:22" s="24" customFormat="1" ht="8.25" customHeight="1">
      <c r="A63" s="18">
        <f t="shared" si="2"/>
        <v>25.19</v>
      </c>
      <c r="B63" s="19" t="s">
        <v>106</v>
      </c>
      <c r="C63" s="42" t="s">
        <v>7</v>
      </c>
      <c r="D63" s="21">
        <f t="shared" si="3"/>
        <v>25.19</v>
      </c>
      <c r="E63" s="19"/>
      <c r="F63" s="25"/>
      <c r="G63" s="25"/>
      <c r="H63" s="25"/>
      <c r="I63" s="25"/>
      <c r="J63" s="19">
        <v>25.19</v>
      </c>
      <c r="K63" s="19"/>
      <c r="L63" s="19"/>
      <c r="M63" s="19"/>
      <c r="N63" s="19"/>
      <c r="O63" s="19"/>
      <c r="P63" s="19"/>
      <c r="Q63" s="19"/>
      <c r="R63" s="19"/>
      <c r="S63" s="19"/>
      <c r="T63" s="45"/>
      <c r="U63" s="19"/>
      <c r="V63" s="19"/>
    </row>
    <row r="64" spans="1:22" s="24" customFormat="1" ht="8.25" customHeight="1">
      <c r="A64" s="18">
        <f t="shared" si="2"/>
        <v>20.61</v>
      </c>
      <c r="B64" s="19" t="s">
        <v>108</v>
      </c>
      <c r="C64" s="20" t="s">
        <v>7</v>
      </c>
      <c r="D64" s="21">
        <f t="shared" si="3"/>
        <v>20.61</v>
      </c>
      <c r="E64" s="22"/>
      <c r="F64" s="23"/>
      <c r="G64" s="23"/>
      <c r="H64" s="23"/>
      <c r="I64" s="23"/>
      <c r="J64" s="22">
        <v>20.61</v>
      </c>
      <c r="K64" s="22"/>
      <c r="L64" s="22"/>
      <c r="M64" s="22"/>
      <c r="N64" s="22"/>
      <c r="O64" s="22"/>
      <c r="P64" s="22"/>
      <c r="Q64" s="22"/>
      <c r="R64" s="22"/>
      <c r="S64" s="22"/>
      <c r="T64" s="45"/>
      <c r="U64" s="19"/>
      <c r="V64" s="19"/>
    </row>
    <row r="65" spans="1:22" s="24" customFormat="1" ht="8.25" customHeight="1">
      <c r="A65" s="18">
        <f t="shared" si="2"/>
        <v>17.11</v>
      </c>
      <c r="B65" s="19" t="s">
        <v>6</v>
      </c>
      <c r="C65" s="20" t="s">
        <v>7</v>
      </c>
      <c r="D65" s="21">
        <f t="shared" si="3"/>
        <v>17.11</v>
      </c>
      <c r="E65" s="19"/>
      <c r="F65" s="25"/>
      <c r="G65" s="25"/>
      <c r="H65" s="25"/>
      <c r="I65" s="25"/>
      <c r="J65" s="19"/>
      <c r="K65" s="19"/>
      <c r="L65" s="19"/>
      <c r="M65" s="19"/>
      <c r="N65" s="19"/>
      <c r="O65" s="19"/>
      <c r="P65" s="19"/>
      <c r="Q65" s="19"/>
      <c r="R65" s="19">
        <v>17.11</v>
      </c>
      <c r="S65" s="19"/>
      <c r="T65" s="45"/>
      <c r="U65" s="19"/>
      <c r="V65" s="19"/>
    </row>
    <row r="66" spans="1:22" s="24" customFormat="1" ht="8.25" customHeight="1">
      <c r="A66" s="18">
        <f t="shared" si="2"/>
        <v>10.71</v>
      </c>
      <c r="B66" s="19" t="s">
        <v>111</v>
      </c>
      <c r="C66" s="20" t="s">
        <v>15</v>
      </c>
      <c r="D66" s="21">
        <f t="shared" si="3"/>
        <v>10.71</v>
      </c>
      <c r="E66" s="22"/>
      <c r="F66" s="23"/>
      <c r="G66" s="23"/>
      <c r="H66" s="23"/>
      <c r="I66" s="23"/>
      <c r="J66" s="22"/>
      <c r="K66" s="22">
        <v>3.33</v>
      </c>
      <c r="L66" s="22">
        <v>7.38</v>
      </c>
      <c r="M66" s="22"/>
      <c r="N66" s="22"/>
      <c r="O66" s="22"/>
      <c r="P66" s="22"/>
      <c r="Q66" s="22"/>
      <c r="R66" s="22"/>
      <c r="S66" s="22"/>
      <c r="T66" s="45"/>
      <c r="U66" s="19"/>
      <c r="V66" s="19"/>
    </row>
    <row r="67" spans="1:22" s="24" customFormat="1" ht="8.25" customHeight="1">
      <c r="A67" s="18">
        <f t="shared" si="2"/>
        <v>6.86</v>
      </c>
      <c r="B67" s="19" t="s">
        <v>67</v>
      </c>
      <c r="C67" s="20" t="s">
        <v>7</v>
      </c>
      <c r="D67" s="21">
        <f t="shared" si="3"/>
        <v>6.86</v>
      </c>
      <c r="E67" s="22">
        <v>6.86</v>
      </c>
      <c r="F67" s="23"/>
      <c r="G67" s="23"/>
      <c r="H67" s="23"/>
      <c r="I67" s="23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45"/>
      <c r="U67" s="19"/>
      <c r="V67" s="19"/>
    </row>
    <row r="68" spans="1:22" s="24" customFormat="1" ht="8.25" customHeight="1">
      <c r="A68" s="18">
        <f t="shared" si="2"/>
        <v>2.97</v>
      </c>
      <c r="B68" s="19" t="s">
        <v>120</v>
      </c>
      <c r="C68" s="20" t="s">
        <v>15</v>
      </c>
      <c r="D68" s="21">
        <f t="shared" si="3"/>
        <v>2.97</v>
      </c>
      <c r="E68" s="22"/>
      <c r="F68" s="23"/>
      <c r="G68" s="23"/>
      <c r="H68" s="23"/>
      <c r="I68" s="23"/>
      <c r="J68" s="22"/>
      <c r="K68" s="22"/>
      <c r="L68" s="22"/>
      <c r="M68" s="22">
        <v>2.97</v>
      </c>
      <c r="N68" s="22"/>
      <c r="O68" s="22"/>
      <c r="P68" s="22"/>
      <c r="Q68" s="22"/>
      <c r="R68" s="22"/>
      <c r="S68" s="22"/>
      <c r="T68" s="45"/>
      <c r="U68" s="19"/>
      <c r="V68" s="19"/>
    </row>
    <row r="70" spans="1:22" s="5" customFormat="1" ht="8.25">
      <c r="A70" s="1">
        <v>9999</v>
      </c>
      <c r="B70" s="56"/>
      <c r="C70" s="2" t="s">
        <v>4</v>
      </c>
      <c r="D70" s="3" t="s">
        <v>1</v>
      </c>
      <c r="E70" s="3" t="s">
        <v>58</v>
      </c>
      <c r="F70" s="3" t="s">
        <v>55</v>
      </c>
      <c r="G70" s="3" t="s">
        <v>50</v>
      </c>
      <c r="H70" s="3" t="s">
        <v>74</v>
      </c>
      <c r="I70" s="3" t="s">
        <v>49</v>
      </c>
      <c r="J70" s="3" t="s">
        <v>0</v>
      </c>
      <c r="K70" s="3" t="s">
        <v>48</v>
      </c>
      <c r="L70" s="3" t="s">
        <v>113</v>
      </c>
      <c r="M70" s="3" t="s">
        <v>47</v>
      </c>
      <c r="N70" s="3" t="s">
        <v>125</v>
      </c>
      <c r="O70" s="3" t="s">
        <v>128</v>
      </c>
      <c r="P70" s="3" t="s">
        <v>131</v>
      </c>
      <c r="Q70" s="3" t="s">
        <v>51</v>
      </c>
      <c r="R70" s="3" t="s">
        <v>139</v>
      </c>
      <c r="S70" s="3" t="s">
        <v>52</v>
      </c>
      <c r="T70" s="3" t="s">
        <v>143</v>
      </c>
      <c r="U70" s="3" t="s">
        <v>148</v>
      </c>
      <c r="V70" s="4" t="s">
        <v>152</v>
      </c>
    </row>
    <row r="71" spans="1:22" s="5" customFormat="1" ht="8.25">
      <c r="A71" s="1">
        <v>9998</v>
      </c>
      <c r="B71" s="57" t="s">
        <v>34</v>
      </c>
      <c r="C71" s="6"/>
      <c r="D71" s="7"/>
      <c r="E71" s="7" t="s">
        <v>59</v>
      </c>
      <c r="F71" s="8" t="s">
        <v>69</v>
      </c>
      <c r="G71" s="8" t="s">
        <v>77</v>
      </c>
      <c r="H71" s="8" t="s">
        <v>75</v>
      </c>
      <c r="I71" s="8" t="s">
        <v>121</v>
      </c>
      <c r="J71" s="8" t="s">
        <v>84</v>
      </c>
      <c r="K71" s="8" t="s">
        <v>110</v>
      </c>
      <c r="L71" s="8" t="s">
        <v>114</v>
      </c>
      <c r="M71" s="8" t="s">
        <v>117</v>
      </c>
      <c r="N71" s="8" t="s">
        <v>126</v>
      </c>
      <c r="O71" s="7" t="s">
        <v>130</v>
      </c>
      <c r="P71" s="7" t="s">
        <v>132</v>
      </c>
      <c r="Q71" s="8" t="s">
        <v>134</v>
      </c>
      <c r="R71" s="8" t="s">
        <v>138</v>
      </c>
      <c r="S71" s="8" t="s">
        <v>140</v>
      </c>
      <c r="T71" s="8" t="s">
        <v>144</v>
      </c>
      <c r="U71" s="8" t="s">
        <v>149</v>
      </c>
      <c r="V71" s="9" t="s">
        <v>154</v>
      </c>
    </row>
    <row r="72" spans="1:22" s="13" customFormat="1" ht="8.25">
      <c r="A72" s="1">
        <v>9997</v>
      </c>
      <c r="B72" s="58"/>
      <c r="C72" s="10"/>
      <c r="D72" s="11"/>
      <c r="E72" s="11" t="s">
        <v>57</v>
      </c>
      <c r="F72" s="11" t="s">
        <v>70</v>
      </c>
      <c r="G72" s="11" t="s">
        <v>78</v>
      </c>
      <c r="H72" s="11" t="s">
        <v>73</v>
      </c>
      <c r="I72" s="11" t="s">
        <v>122</v>
      </c>
      <c r="J72" s="11" t="s">
        <v>85</v>
      </c>
      <c r="K72" s="11" t="s">
        <v>25</v>
      </c>
      <c r="L72" s="11" t="s">
        <v>112</v>
      </c>
      <c r="M72" s="11" t="s">
        <v>116</v>
      </c>
      <c r="N72" s="11" t="s">
        <v>78</v>
      </c>
      <c r="O72" s="11" t="s">
        <v>129</v>
      </c>
      <c r="P72" s="11" t="s">
        <v>133</v>
      </c>
      <c r="Q72" s="43" t="s">
        <v>135</v>
      </c>
      <c r="R72" s="43" t="s">
        <v>137</v>
      </c>
      <c r="S72" s="43" t="s">
        <v>141</v>
      </c>
      <c r="T72" s="11" t="s">
        <v>142</v>
      </c>
      <c r="U72" s="11" t="s">
        <v>150</v>
      </c>
      <c r="V72" s="12" t="s">
        <v>153</v>
      </c>
    </row>
    <row r="73" spans="1:22" s="5" customFormat="1" ht="8.25">
      <c r="A73" s="1">
        <v>9996</v>
      </c>
      <c r="B73" s="44" t="s">
        <v>2</v>
      </c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38"/>
    </row>
    <row r="74" spans="1:22" s="24" customFormat="1" ht="8.25">
      <c r="A74" s="18">
        <f aca="true" t="shared" si="4" ref="A74:A93">SUM(0+D74)</f>
        <v>1154.75</v>
      </c>
      <c r="B74" s="19" t="s">
        <v>20</v>
      </c>
      <c r="C74" s="20" t="s">
        <v>15</v>
      </c>
      <c r="D74" s="21">
        <v>1154.75</v>
      </c>
      <c r="E74" s="22"/>
      <c r="F74" s="22"/>
      <c r="G74" s="22">
        <v>169.68</v>
      </c>
      <c r="H74" s="22"/>
      <c r="I74" s="22">
        <v>3.45</v>
      </c>
      <c r="J74" s="22">
        <v>531.28</v>
      </c>
      <c r="K74" s="22">
        <v>4.44</v>
      </c>
      <c r="L74" s="22">
        <v>171.38</v>
      </c>
      <c r="M74" s="22"/>
      <c r="N74" s="22">
        <v>157.92</v>
      </c>
      <c r="O74" s="22">
        <v>7</v>
      </c>
      <c r="P74" s="22"/>
      <c r="Q74" s="22"/>
      <c r="R74" s="22">
        <v>124.49</v>
      </c>
      <c r="S74" s="22"/>
      <c r="T74" s="22">
        <v>8.74</v>
      </c>
      <c r="U74" s="22"/>
      <c r="V74" s="22"/>
    </row>
    <row r="75" spans="1:22" s="24" customFormat="1" ht="8.25">
      <c r="A75" s="18">
        <f t="shared" si="4"/>
        <v>382.35</v>
      </c>
      <c r="B75" s="19" t="s">
        <v>3</v>
      </c>
      <c r="C75" s="20" t="s">
        <v>7</v>
      </c>
      <c r="D75" s="21">
        <v>382.35</v>
      </c>
      <c r="E75" s="22">
        <v>7.84</v>
      </c>
      <c r="F75" s="22"/>
      <c r="G75" s="22">
        <v>37.8</v>
      </c>
      <c r="H75" s="22"/>
      <c r="I75" s="22"/>
      <c r="J75" s="22">
        <v>160.3</v>
      </c>
      <c r="K75" s="22">
        <v>2.22</v>
      </c>
      <c r="L75" s="22"/>
      <c r="M75" s="22"/>
      <c r="N75" s="22">
        <v>70.56</v>
      </c>
      <c r="O75" s="22">
        <v>7</v>
      </c>
      <c r="P75" s="22"/>
      <c r="Q75" s="22">
        <v>3.01</v>
      </c>
      <c r="R75" s="22">
        <v>41.3</v>
      </c>
      <c r="S75" s="22"/>
      <c r="T75" s="22"/>
      <c r="U75" s="22"/>
      <c r="V75" s="22">
        <v>72.39</v>
      </c>
    </row>
    <row r="76" spans="1:22" s="24" customFormat="1" ht="8.25">
      <c r="A76" s="18">
        <f t="shared" si="4"/>
        <v>323.58</v>
      </c>
      <c r="B76" s="19" t="s">
        <v>8</v>
      </c>
      <c r="C76" s="20" t="s">
        <v>7</v>
      </c>
      <c r="D76" s="21">
        <v>323.58</v>
      </c>
      <c r="E76" s="21"/>
      <c r="F76" s="21"/>
      <c r="G76" s="21"/>
      <c r="H76" s="21"/>
      <c r="I76" s="21"/>
      <c r="J76" s="21">
        <v>141.98</v>
      </c>
      <c r="K76" s="21"/>
      <c r="L76" s="21">
        <v>94.3</v>
      </c>
      <c r="M76" s="21"/>
      <c r="N76" s="21">
        <v>55.44</v>
      </c>
      <c r="O76" s="21"/>
      <c r="P76" s="21"/>
      <c r="Q76" s="21"/>
      <c r="R76" s="21">
        <v>31.86</v>
      </c>
      <c r="S76" s="21"/>
      <c r="T76" s="21"/>
      <c r="U76" s="21"/>
      <c r="V76" s="21"/>
    </row>
    <row r="77" spans="1:22" s="24" customFormat="1" ht="8.25">
      <c r="A77" s="18">
        <f t="shared" si="4"/>
        <v>180.49</v>
      </c>
      <c r="B77" s="19" t="s">
        <v>61</v>
      </c>
      <c r="C77" s="20" t="s">
        <v>15</v>
      </c>
      <c r="D77" s="21">
        <v>180.49</v>
      </c>
      <c r="E77" s="22">
        <v>43.12</v>
      </c>
      <c r="F77" s="22">
        <v>40.3</v>
      </c>
      <c r="G77" s="22"/>
      <c r="H77" s="22">
        <v>17.42</v>
      </c>
      <c r="I77" s="22"/>
      <c r="J77" s="22">
        <v>57.25</v>
      </c>
      <c r="K77" s="22"/>
      <c r="L77" s="22"/>
      <c r="M77" s="22"/>
      <c r="N77" s="22"/>
      <c r="O77" s="22">
        <v>22.4</v>
      </c>
      <c r="P77" s="22"/>
      <c r="Q77" s="22"/>
      <c r="R77" s="22"/>
      <c r="S77" s="22"/>
      <c r="T77" s="22"/>
      <c r="U77" s="22"/>
      <c r="V77" s="22"/>
    </row>
    <row r="78" spans="1:22" s="24" customFormat="1" ht="8.25">
      <c r="A78" s="18">
        <f t="shared" si="4"/>
        <v>137.97</v>
      </c>
      <c r="B78" s="19" t="s">
        <v>86</v>
      </c>
      <c r="C78" s="20" t="s">
        <v>15</v>
      </c>
      <c r="D78" s="21">
        <v>137.97</v>
      </c>
      <c r="E78" s="22"/>
      <c r="F78" s="22"/>
      <c r="G78" s="22"/>
      <c r="H78" s="22"/>
      <c r="I78" s="22"/>
      <c r="J78" s="22">
        <v>107.63</v>
      </c>
      <c r="K78" s="22"/>
      <c r="L78" s="22">
        <v>30.34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s="24" customFormat="1" ht="8.25">
      <c r="A79" s="18"/>
      <c r="B79" s="44" t="s">
        <v>37</v>
      </c>
      <c r="C79" s="15"/>
      <c r="D79" s="40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41"/>
    </row>
    <row r="80" spans="1:22" s="24" customFormat="1" ht="8.25">
      <c r="A80" s="18">
        <f t="shared" si="4"/>
        <v>136.52</v>
      </c>
      <c r="B80" s="19" t="s">
        <v>10</v>
      </c>
      <c r="C80" s="20" t="s">
        <v>7</v>
      </c>
      <c r="D80" s="21">
        <v>136.52</v>
      </c>
      <c r="E80" s="21">
        <v>5.88</v>
      </c>
      <c r="F80" s="21"/>
      <c r="G80" s="21">
        <v>6.72</v>
      </c>
      <c r="H80" s="21"/>
      <c r="I80" s="21"/>
      <c r="J80" s="21">
        <v>11.45</v>
      </c>
      <c r="K80" s="21">
        <v>33.3</v>
      </c>
      <c r="L80" s="21">
        <v>7.38</v>
      </c>
      <c r="M80" s="21"/>
      <c r="N80" s="21">
        <v>33.6</v>
      </c>
      <c r="O80" s="21">
        <v>21</v>
      </c>
      <c r="P80" s="21"/>
      <c r="Q80" s="21"/>
      <c r="R80" s="21">
        <v>37.17</v>
      </c>
      <c r="S80" s="21"/>
      <c r="T80" s="21"/>
      <c r="U80" s="21"/>
      <c r="V80" s="21">
        <v>10.26</v>
      </c>
    </row>
    <row r="81" spans="1:22" s="24" customFormat="1" ht="8.25">
      <c r="A81" s="18">
        <f>SUM(0+D81)</f>
        <v>77.86</v>
      </c>
      <c r="B81" s="19" t="s">
        <v>109</v>
      </c>
      <c r="C81" s="20" t="s">
        <v>7</v>
      </c>
      <c r="D81" s="21">
        <v>77.86</v>
      </c>
      <c r="E81" s="21"/>
      <c r="F81" s="21"/>
      <c r="G81" s="21"/>
      <c r="H81" s="21"/>
      <c r="I81" s="21"/>
      <c r="J81" s="21">
        <v>77.86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s="24" customFormat="1" ht="8.25">
      <c r="A82" s="18">
        <f t="shared" si="4"/>
        <v>46.23</v>
      </c>
      <c r="B82" s="19" t="s">
        <v>100</v>
      </c>
      <c r="C82" s="20" t="s">
        <v>7</v>
      </c>
      <c r="D82" s="21">
        <f aca="true" t="shared" si="5" ref="D82:D93">SUM(E82:V82)</f>
        <v>46.23</v>
      </c>
      <c r="E82" s="21"/>
      <c r="F82" s="21"/>
      <c r="G82" s="21"/>
      <c r="H82" s="21"/>
      <c r="I82" s="21">
        <v>46.23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s="24" customFormat="1" ht="8.25">
      <c r="A83" s="18">
        <f t="shared" si="4"/>
        <v>43.51</v>
      </c>
      <c r="B83" s="19" t="s">
        <v>105</v>
      </c>
      <c r="C83" s="20" t="s">
        <v>7</v>
      </c>
      <c r="D83" s="21">
        <f t="shared" si="5"/>
        <v>43.51</v>
      </c>
      <c r="E83" s="22"/>
      <c r="F83" s="22"/>
      <c r="G83" s="22"/>
      <c r="H83" s="22"/>
      <c r="I83" s="22"/>
      <c r="J83" s="22">
        <v>43.51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24" customFormat="1" ht="8.25">
      <c r="A84" s="18">
        <f>SUM(0+D84)</f>
        <v>41.160000000000004</v>
      </c>
      <c r="B84" s="19" t="s">
        <v>21</v>
      </c>
      <c r="C84" s="20" t="s">
        <v>15</v>
      </c>
      <c r="D84" s="21">
        <f t="shared" si="5"/>
        <v>41.160000000000004</v>
      </c>
      <c r="E84" s="22"/>
      <c r="F84" s="22"/>
      <c r="G84" s="22"/>
      <c r="H84" s="22"/>
      <c r="I84" s="22"/>
      <c r="J84" s="22">
        <v>25.19</v>
      </c>
      <c r="K84" s="22"/>
      <c r="L84" s="22">
        <v>10.66</v>
      </c>
      <c r="M84" s="22"/>
      <c r="N84" s="22"/>
      <c r="O84" s="22"/>
      <c r="P84" s="22"/>
      <c r="Q84" s="22"/>
      <c r="R84" s="22">
        <v>5.31</v>
      </c>
      <c r="S84" s="22"/>
      <c r="T84" s="22"/>
      <c r="U84" s="22"/>
      <c r="V84" s="22"/>
    </row>
    <row r="85" spans="1:22" s="24" customFormat="1" ht="8.25">
      <c r="A85" s="18"/>
      <c r="B85" s="44" t="s">
        <v>38</v>
      </c>
      <c r="C85" s="15"/>
      <c r="D85" s="4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41"/>
    </row>
    <row r="86" spans="1:22" s="24" customFormat="1" ht="8.25">
      <c r="A86" s="18">
        <f t="shared" si="4"/>
        <v>38.79</v>
      </c>
      <c r="B86" s="19" t="s">
        <v>16</v>
      </c>
      <c r="C86" s="20" t="s">
        <v>7</v>
      </c>
      <c r="D86" s="21">
        <f t="shared" si="5"/>
        <v>38.79</v>
      </c>
      <c r="E86" s="22"/>
      <c r="F86" s="22"/>
      <c r="G86" s="22">
        <v>4.2</v>
      </c>
      <c r="H86" s="22">
        <v>23.14</v>
      </c>
      <c r="I86" s="22"/>
      <c r="J86" s="22">
        <v>11.45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s="24" customFormat="1" ht="8.25">
      <c r="A87" s="18">
        <f t="shared" si="4"/>
        <v>36.11</v>
      </c>
      <c r="B87" s="19" t="s">
        <v>80</v>
      </c>
      <c r="C87" s="20" t="s">
        <v>7</v>
      </c>
      <c r="D87" s="21">
        <f t="shared" si="5"/>
        <v>36.11</v>
      </c>
      <c r="E87" s="22"/>
      <c r="F87" s="22"/>
      <c r="G87" s="22"/>
      <c r="H87" s="22"/>
      <c r="I87" s="22"/>
      <c r="J87" s="22">
        <v>25.19</v>
      </c>
      <c r="K87" s="22"/>
      <c r="L87" s="22"/>
      <c r="M87" s="22"/>
      <c r="N87" s="22">
        <v>10.92</v>
      </c>
      <c r="O87" s="22"/>
      <c r="P87" s="22"/>
      <c r="Q87" s="22"/>
      <c r="R87" s="22"/>
      <c r="S87" s="22"/>
      <c r="T87" s="22"/>
      <c r="U87" s="22"/>
      <c r="V87" s="22"/>
    </row>
    <row r="88" spans="1:22" s="24" customFormat="1" ht="8.25">
      <c r="A88" s="18">
        <f t="shared" si="4"/>
        <v>27.06</v>
      </c>
      <c r="B88" s="19" t="s">
        <v>115</v>
      </c>
      <c r="C88" s="20" t="s">
        <v>15</v>
      </c>
      <c r="D88" s="21">
        <f t="shared" si="5"/>
        <v>27.06</v>
      </c>
      <c r="E88" s="22"/>
      <c r="F88" s="22"/>
      <c r="G88" s="22"/>
      <c r="H88" s="22"/>
      <c r="I88" s="22"/>
      <c r="J88" s="22"/>
      <c r="K88" s="22"/>
      <c r="L88" s="22">
        <v>27.06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s="24" customFormat="1" ht="8.25">
      <c r="A89" s="18">
        <f>SUM(0+D89)</f>
        <v>25.19</v>
      </c>
      <c r="B89" s="19" t="s">
        <v>106</v>
      </c>
      <c r="C89" s="20" t="s">
        <v>7</v>
      </c>
      <c r="D89" s="21">
        <f t="shared" si="5"/>
        <v>25.19</v>
      </c>
      <c r="E89" s="22"/>
      <c r="F89" s="22"/>
      <c r="G89" s="22"/>
      <c r="H89" s="22"/>
      <c r="I89" s="22"/>
      <c r="J89" s="22">
        <v>25.19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24" customFormat="1" ht="8.25">
      <c r="A90" s="18">
        <f t="shared" si="4"/>
        <v>19.72</v>
      </c>
      <c r="B90" s="19" t="s">
        <v>18</v>
      </c>
      <c r="C90" s="20" t="s">
        <v>15</v>
      </c>
      <c r="D90" s="21">
        <f t="shared" si="5"/>
        <v>19.72</v>
      </c>
      <c r="E90" s="22">
        <v>6.86</v>
      </c>
      <c r="F90" s="22"/>
      <c r="G90" s="22"/>
      <c r="H90" s="22"/>
      <c r="I90" s="22"/>
      <c r="J90" s="22"/>
      <c r="K90" s="22"/>
      <c r="L90" s="22">
        <v>6.56</v>
      </c>
      <c r="M90" s="22"/>
      <c r="N90" s="22"/>
      <c r="O90" s="22">
        <v>6.3</v>
      </c>
      <c r="P90" s="22"/>
      <c r="Q90" s="22"/>
      <c r="R90" s="22"/>
      <c r="S90" s="22"/>
      <c r="T90" s="22"/>
      <c r="U90" s="22"/>
      <c r="V90" s="22"/>
    </row>
    <row r="91" spans="1:22" s="24" customFormat="1" ht="8.25">
      <c r="A91" s="18"/>
      <c r="B91" s="49"/>
      <c r="C91" s="15"/>
      <c r="D91" s="4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41"/>
    </row>
    <row r="92" spans="1:22" s="24" customFormat="1" ht="8.25">
      <c r="A92" s="18">
        <f>SUM(0+D92)</f>
        <v>17.67</v>
      </c>
      <c r="B92" s="19" t="s">
        <v>82</v>
      </c>
      <c r="C92" s="20" t="s">
        <v>15</v>
      </c>
      <c r="D92" s="21">
        <f t="shared" si="5"/>
        <v>17.67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>
        <v>17.67</v>
      </c>
    </row>
    <row r="93" spans="1:22" s="24" customFormat="1" ht="8.25">
      <c r="A93" s="18">
        <f t="shared" si="4"/>
        <v>10.71</v>
      </c>
      <c r="B93" s="19" t="s">
        <v>111</v>
      </c>
      <c r="C93" s="20" t="s">
        <v>15</v>
      </c>
      <c r="D93" s="21">
        <f t="shared" si="5"/>
        <v>10.71</v>
      </c>
      <c r="E93" s="21"/>
      <c r="F93" s="21"/>
      <c r="G93" s="21"/>
      <c r="H93" s="21"/>
      <c r="I93" s="21"/>
      <c r="J93" s="21"/>
      <c r="K93" s="21">
        <v>3.33</v>
      </c>
      <c r="L93" s="21">
        <v>7.38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</row>
  </sheetData>
  <sheetProtection password="CC6F" sheet="1" objects="1" scenarios="1"/>
  <printOptions/>
  <pageMargins left="0.31496062992126" right="0" top="0.590551181" bottom="0" header="0.06496063" footer="0.511811023622047"/>
  <pageSetup horizontalDpi="300" verticalDpi="300" orientation="landscape" paperSize="9" r:id="rId1"/>
  <headerFooter alignWithMargins="0">
    <oddHeader>&amp;CRANKING SUDESTE DAS RAÇAS PÔNEI - 2004
RAÇA PÔNEI BRASILEIRO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84"/>
  <sheetViews>
    <sheetView zoomScale="130" zoomScaleNormal="130" workbookViewId="0" topLeftCell="B1">
      <selection activeCell="T1" sqref="T1:T3"/>
    </sheetView>
  </sheetViews>
  <sheetFormatPr defaultColWidth="9.140625" defaultRowHeight="12.75"/>
  <cols>
    <col min="1" max="1" width="5.140625" style="31" customWidth="1"/>
    <col min="2" max="2" width="20.28125" style="24" customWidth="1"/>
    <col min="3" max="3" width="3.140625" style="5" customWidth="1"/>
    <col min="4" max="4" width="5.421875" style="37" customWidth="1"/>
    <col min="5" max="8" width="7.7109375" style="24" customWidth="1"/>
    <col min="9" max="22" width="6.7109375" style="24" customWidth="1"/>
    <col min="23" max="16384" width="9.140625" style="24" customWidth="1"/>
  </cols>
  <sheetData>
    <row r="1" spans="1:22" s="5" customFormat="1" ht="8.25" customHeight="1">
      <c r="A1" s="1">
        <v>9999</v>
      </c>
      <c r="B1" s="61"/>
      <c r="C1" s="2" t="s">
        <v>4</v>
      </c>
      <c r="D1" s="3" t="s">
        <v>1</v>
      </c>
      <c r="E1" s="3" t="s">
        <v>218</v>
      </c>
      <c r="F1" s="3" t="s">
        <v>270</v>
      </c>
      <c r="G1" s="3" t="s">
        <v>260</v>
      </c>
      <c r="H1" s="3" t="s">
        <v>258</v>
      </c>
      <c r="I1" s="3" t="s">
        <v>0</v>
      </c>
      <c r="J1" s="3" t="s">
        <v>48</v>
      </c>
      <c r="K1" s="3" t="s">
        <v>275</v>
      </c>
      <c r="L1" s="3" t="s">
        <v>125</v>
      </c>
      <c r="M1" s="2" t="s">
        <v>281</v>
      </c>
      <c r="N1" s="2" t="s">
        <v>182</v>
      </c>
      <c r="O1" s="2" t="s">
        <v>287</v>
      </c>
      <c r="P1" s="2" t="s">
        <v>52</v>
      </c>
      <c r="Q1" s="2" t="s">
        <v>303</v>
      </c>
      <c r="R1" s="2" t="s">
        <v>308</v>
      </c>
      <c r="S1" s="2" t="s">
        <v>148</v>
      </c>
      <c r="T1" s="2" t="s">
        <v>128</v>
      </c>
      <c r="U1" s="2" t="s">
        <v>317</v>
      </c>
      <c r="V1" s="2"/>
    </row>
    <row r="2" spans="1:22" s="5" customFormat="1" ht="8.25" customHeight="1">
      <c r="A2" s="1">
        <v>9998</v>
      </c>
      <c r="B2" s="63" t="s">
        <v>35</v>
      </c>
      <c r="C2" s="6"/>
      <c r="D2" s="7"/>
      <c r="E2" s="8" t="s">
        <v>226</v>
      </c>
      <c r="F2" s="8" t="s">
        <v>271</v>
      </c>
      <c r="G2" s="8" t="s">
        <v>259</v>
      </c>
      <c r="H2" s="8" t="s">
        <v>259</v>
      </c>
      <c r="I2" s="8" t="s">
        <v>234</v>
      </c>
      <c r="J2" s="8" t="s">
        <v>265</v>
      </c>
      <c r="K2" s="8" t="s">
        <v>276</v>
      </c>
      <c r="L2" s="8" t="s">
        <v>277</v>
      </c>
      <c r="M2" s="8" t="s">
        <v>282</v>
      </c>
      <c r="N2" s="8" t="s">
        <v>284</v>
      </c>
      <c r="O2" s="8" t="s">
        <v>288</v>
      </c>
      <c r="P2" s="8" t="s">
        <v>293</v>
      </c>
      <c r="Q2" s="8" t="s">
        <v>304</v>
      </c>
      <c r="R2" s="8" t="s">
        <v>309</v>
      </c>
      <c r="S2" s="8" t="s">
        <v>314</v>
      </c>
      <c r="T2" s="8" t="s">
        <v>325</v>
      </c>
      <c r="U2" s="8" t="s">
        <v>321</v>
      </c>
      <c r="V2" s="8"/>
    </row>
    <row r="3" spans="1:22" s="13" customFormat="1" ht="8.25" customHeight="1">
      <c r="A3" s="1">
        <v>9997</v>
      </c>
      <c r="B3" s="62"/>
      <c r="C3" s="10"/>
      <c r="D3" s="11"/>
      <c r="E3" s="11">
        <v>1.61</v>
      </c>
      <c r="F3" s="11">
        <v>1.14</v>
      </c>
      <c r="G3" s="11">
        <v>0.26</v>
      </c>
      <c r="H3" s="11">
        <v>0.6</v>
      </c>
      <c r="I3" s="11">
        <f>SUM(2.26*1.1)</f>
        <v>2.4859999999999998</v>
      </c>
      <c r="J3" s="11">
        <v>1.5</v>
      </c>
      <c r="K3" s="11">
        <v>0.48</v>
      </c>
      <c r="L3" s="11">
        <v>0.67</v>
      </c>
      <c r="M3" s="12">
        <v>0.79</v>
      </c>
      <c r="N3" s="43" t="s">
        <v>285</v>
      </c>
      <c r="O3" s="43" t="s">
        <v>289</v>
      </c>
      <c r="P3" s="43" t="s">
        <v>294</v>
      </c>
      <c r="Q3" s="43" t="s">
        <v>305</v>
      </c>
      <c r="R3" s="43" t="s">
        <v>310</v>
      </c>
      <c r="S3" s="43" t="s">
        <v>313</v>
      </c>
      <c r="T3" s="43" t="s">
        <v>326</v>
      </c>
      <c r="U3" s="43" t="s">
        <v>320</v>
      </c>
      <c r="V3" s="43"/>
    </row>
    <row r="4" spans="1:22" s="5" customFormat="1" ht="8.25" customHeight="1">
      <c r="A4" s="1">
        <v>9996</v>
      </c>
      <c r="B4" s="4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  <c r="V4" s="46"/>
    </row>
    <row r="5" spans="1:22" ht="8.25" customHeight="1">
      <c r="A5" s="18">
        <f>SUM(0+D5)</f>
        <v>3993.42</v>
      </c>
      <c r="B5" s="19" t="s">
        <v>26</v>
      </c>
      <c r="C5" s="20" t="s">
        <v>27</v>
      </c>
      <c r="D5" s="25">
        <f>SUM(E5:V5)</f>
        <v>3993.42</v>
      </c>
      <c r="E5" s="23">
        <v>730.94</v>
      </c>
      <c r="F5" s="23">
        <v>465.12</v>
      </c>
      <c r="G5" s="23"/>
      <c r="H5" s="23"/>
      <c r="I5" s="23">
        <v>159.36</v>
      </c>
      <c r="J5" s="23">
        <v>39</v>
      </c>
      <c r="K5" s="23"/>
      <c r="L5" s="23"/>
      <c r="M5" s="25"/>
      <c r="N5" s="25"/>
      <c r="O5" s="25">
        <v>318.62</v>
      </c>
      <c r="P5" s="25"/>
      <c r="Q5" s="25">
        <v>703.12</v>
      </c>
      <c r="R5" s="25"/>
      <c r="S5" s="25">
        <v>538.92</v>
      </c>
      <c r="T5" s="25">
        <v>397.1</v>
      </c>
      <c r="U5" s="25">
        <v>641.24</v>
      </c>
      <c r="V5" s="25"/>
    </row>
    <row r="6" spans="1:22" ht="8.25" customHeight="1">
      <c r="A6" s="18">
        <f>SUM(0+D6)</f>
        <v>3908.100000000001</v>
      </c>
      <c r="B6" s="19" t="s">
        <v>20</v>
      </c>
      <c r="C6" s="20" t="s">
        <v>15</v>
      </c>
      <c r="D6" s="25">
        <f>SUM(E6:V6)</f>
        <v>3908.100000000001</v>
      </c>
      <c r="E6" s="25">
        <v>98.21</v>
      </c>
      <c r="F6" s="25">
        <v>54.72</v>
      </c>
      <c r="G6" s="23"/>
      <c r="H6" s="23">
        <v>310.8</v>
      </c>
      <c r="I6" s="23">
        <v>1205.16</v>
      </c>
      <c r="J6" s="23">
        <v>643.5</v>
      </c>
      <c r="K6" s="23">
        <v>84.48</v>
      </c>
      <c r="L6" s="23">
        <v>125.96</v>
      </c>
      <c r="M6" s="25">
        <v>321.53</v>
      </c>
      <c r="N6" s="25">
        <v>456.72</v>
      </c>
      <c r="O6" s="25">
        <v>59.63</v>
      </c>
      <c r="P6" s="25">
        <v>21.12</v>
      </c>
      <c r="Q6" s="25">
        <v>127.84</v>
      </c>
      <c r="R6" s="25">
        <v>14.5</v>
      </c>
      <c r="S6" s="25">
        <v>108</v>
      </c>
      <c r="T6" s="25">
        <v>116.85</v>
      </c>
      <c r="U6" s="25">
        <v>159.08</v>
      </c>
      <c r="V6" s="25"/>
    </row>
    <row r="7" spans="1:22" ht="8.25" customHeight="1">
      <c r="A7" s="18">
        <f>SUM(0+D7)</f>
        <v>1876.8500000000001</v>
      </c>
      <c r="B7" s="19" t="s">
        <v>42</v>
      </c>
      <c r="C7" s="20" t="s">
        <v>41</v>
      </c>
      <c r="D7" s="25">
        <f>SUM(E7:V7)</f>
        <v>1876.8500000000001</v>
      </c>
      <c r="E7" s="25">
        <v>107.87</v>
      </c>
      <c r="F7" s="25">
        <v>92.34</v>
      </c>
      <c r="G7" s="23"/>
      <c r="H7" s="23"/>
      <c r="I7" s="23">
        <v>403.38</v>
      </c>
      <c r="J7" s="23">
        <v>342</v>
      </c>
      <c r="K7" s="23">
        <v>142.56</v>
      </c>
      <c r="L7" s="23">
        <v>107.2</v>
      </c>
      <c r="M7" s="25"/>
      <c r="N7" s="25">
        <v>7.04</v>
      </c>
      <c r="O7" s="25">
        <v>111.25</v>
      </c>
      <c r="P7" s="25"/>
      <c r="Q7" s="25">
        <v>197.2</v>
      </c>
      <c r="R7" s="25"/>
      <c r="S7" s="25">
        <v>124.2</v>
      </c>
      <c r="T7" s="25">
        <v>71.25</v>
      </c>
      <c r="U7" s="25">
        <v>170.56</v>
      </c>
      <c r="V7" s="25"/>
    </row>
    <row r="8" spans="1:22" ht="8.25" customHeight="1">
      <c r="A8" s="18">
        <f>SUM(0+D8)</f>
        <v>1803.84</v>
      </c>
      <c r="B8" s="19" t="s">
        <v>227</v>
      </c>
      <c r="C8" s="20" t="s">
        <v>15</v>
      </c>
      <c r="D8" s="25">
        <f>SUM(E8:V8)</f>
        <v>1803.84</v>
      </c>
      <c r="E8" s="23">
        <v>289.8</v>
      </c>
      <c r="F8" s="23">
        <v>214.32</v>
      </c>
      <c r="G8" s="25"/>
      <c r="H8" s="25">
        <v>19.8</v>
      </c>
      <c r="I8" s="25">
        <v>219.12</v>
      </c>
      <c r="J8" s="23">
        <v>201</v>
      </c>
      <c r="K8" s="23">
        <v>24.48</v>
      </c>
      <c r="L8" s="23">
        <v>62.31</v>
      </c>
      <c r="M8" s="25">
        <v>72.68</v>
      </c>
      <c r="N8" s="25">
        <v>50.16</v>
      </c>
      <c r="O8" s="25">
        <v>133.5</v>
      </c>
      <c r="P8" s="25"/>
      <c r="Q8" s="25">
        <v>201.28</v>
      </c>
      <c r="R8" s="25"/>
      <c r="S8" s="25">
        <v>78.84</v>
      </c>
      <c r="T8" s="25">
        <v>80.75</v>
      </c>
      <c r="U8" s="25">
        <v>155.8</v>
      </c>
      <c r="V8" s="25"/>
    </row>
    <row r="9" spans="1:22" ht="8.25" customHeight="1">
      <c r="A9" s="18">
        <f>SUM(0+D9)</f>
        <v>1603.96</v>
      </c>
      <c r="B9" s="19" t="s">
        <v>3</v>
      </c>
      <c r="C9" s="20" t="s">
        <v>7</v>
      </c>
      <c r="D9" s="25">
        <f>SUM(E9:V9)</f>
        <v>1603.96</v>
      </c>
      <c r="E9" s="23">
        <v>133.63</v>
      </c>
      <c r="F9" s="23">
        <v>66.12</v>
      </c>
      <c r="G9" s="23"/>
      <c r="H9" s="23"/>
      <c r="I9" s="23">
        <v>393.42</v>
      </c>
      <c r="J9" s="23">
        <v>169.5</v>
      </c>
      <c r="K9" s="23">
        <v>16.32</v>
      </c>
      <c r="L9" s="23">
        <v>24.12</v>
      </c>
      <c r="M9" s="25">
        <v>61.62</v>
      </c>
      <c r="N9" s="25">
        <v>42.24</v>
      </c>
      <c r="O9" s="25">
        <v>78.32</v>
      </c>
      <c r="P9" s="25"/>
      <c r="Q9" s="25">
        <v>167.28</v>
      </c>
      <c r="R9" s="25"/>
      <c r="S9" s="25">
        <v>117.72</v>
      </c>
      <c r="T9" s="25">
        <v>107.35</v>
      </c>
      <c r="U9" s="25">
        <v>226.32</v>
      </c>
      <c r="V9" s="25"/>
    </row>
    <row r="10" spans="1:22" ht="8.25" customHeight="1">
      <c r="A10" s="18">
        <f>SUM(0+D10)</f>
        <v>1068.03</v>
      </c>
      <c r="B10" s="19" t="s">
        <v>236</v>
      </c>
      <c r="C10" s="20" t="s">
        <v>7</v>
      </c>
      <c r="D10" s="25">
        <f>SUM(E10:V10)</f>
        <v>1068.03</v>
      </c>
      <c r="E10" s="23"/>
      <c r="F10" s="23"/>
      <c r="G10" s="25"/>
      <c r="H10" s="25">
        <v>16.8</v>
      </c>
      <c r="I10" s="25">
        <v>418.32</v>
      </c>
      <c r="J10" s="25">
        <v>171</v>
      </c>
      <c r="K10" s="25"/>
      <c r="L10" s="25">
        <v>103.85</v>
      </c>
      <c r="M10" s="25">
        <v>140.62</v>
      </c>
      <c r="N10" s="25">
        <v>194.48</v>
      </c>
      <c r="O10" s="25"/>
      <c r="P10" s="25"/>
      <c r="Q10" s="25"/>
      <c r="R10" s="25"/>
      <c r="S10" s="25"/>
      <c r="T10" s="25"/>
      <c r="U10" s="25">
        <v>22.96</v>
      </c>
      <c r="V10" s="25"/>
    </row>
    <row r="11" spans="1:22" ht="8.25" customHeight="1">
      <c r="A11" s="18">
        <f>SUM(0+D11)</f>
        <v>1006.3700000000001</v>
      </c>
      <c r="B11" s="19" t="s">
        <v>228</v>
      </c>
      <c r="C11" s="20" t="s">
        <v>7</v>
      </c>
      <c r="D11" s="25">
        <f>SUM(E11:V11)</f>
        <v>1006.3700000000001</v>
      </c>
      <c r="E11" s="23">
        <v>77.28</v>
      </c>
      <c r="F11" s="23">
        <v>22.42</v>
      </c>
      <c r="G11" s="23"/>
      <c r="H11" s="23">
        <v>122.4</v>
      </c>
      <c r="I11" s="23">
        <v>266.43</v>
      </c>
      <c r="J11" s="25">
        <v>171</v>
      </c>
      <c r="K11" s="25"/>
      <c r="L11" s="25">
        <v>69.01</v>
      </c>
      <c r="M11" s="25">
        <v>67.15</v>
      </c>
      <c r="N11" s="25">
        <v>83.6</v>
      </c>
      <c r="O11" s="25"/>
      <c r="P11" s="25"/>
      <c r="Q11" s="25">
        <v>36.72</v>
      </c>
      <c r="R11" s="25"/>
      <c r="S11" s="25">
        <v>16.2</v>
      </c>
      <c r="T11" s="25">
        <v>26.6</v>
      </c>
      <c r="U11" s="25">
        <v>47.56</v>
      </c>
      <c r="V11" s="25"/>
    </row>
    <row r="12" spans="1:22" ht="8.25" customHeight="1">
      <c r="A12" s="18">
        <f>SUM(0+D12)</f>
        <v>912.0299999999999</v>
      </c>
      <c r="B12" s="19" t="s">
        <v>98</v>
      </c>
      <c r="C12" s="20" t="s">
        <v>7</v>
      </c>
      <c r="D12" s="25">
        <f>SUM(E12:V12)</f>
        <v>912.0299999999999</v>
      </c>
      <c r="E12" s="23"/>
      <c r="F12" s="23">
        <v>30.68</v>
      </c>
      <c r="G12" s="25"/>
      <c r="H12" s="25">
        <v>123.6</v>
      </c>
      <c r="I12" s="25">
        <v>308.76</v>
      </c>
      <c r="J12" s="25">
        <v>130.5</v>
      </c>
      <c r="K12" s="25"/>
      <c r="L12" s="25">
        <v>62.98</v>
      </c>
      <c r="M12" s="25">
        <v>85.32</v>
      </c>
      <c r="N12" s="25">
        <v>70.4</v>
      </c>
      <c r="O12" s="25"/>
      <c r="P12" s="25"/>
      <c r="Q12" s="25"/>
      <c r="R12" s="25"/>
      <c r="S12" s="25">
        <v>35.64</v>
      </c>
      <c r="T12" s="25">
        <v>31.35</v>
      </c>
      <c r="U12" s="25">
        <v>32.8</v>
      </c>
      <c r="V12" s="25"/>
    </row>
    <row r="13" spans="1:22" ht="8.25" customHeight="1">
      <c r="A13" s="18">
        <f>SUM(0+D13)</f>
        <v>871.7499999999999</v>
      </c>
      <c r="B13" s="19" t="s">
        <v>163</v>
      </c>
      <c r="C13" s="20" t="s">
        <v>15</v>
      </c>
      <c r="D13" s="25">
        <f>SUM(E13:V13)</f>
        <v>871.7499999999999</v>
      </c>
      <c r="E13" s="25">
        <v>35.42</v>
      </c>
      <c r="F13" s="25">
        <v>55.86</v>
      </c>
      <c r="G13" s="25"/>
      <c r="H13" s="25">
        <v>25.8</v>
      </c>
      <c r="I13" s="25">
        <v>74.7</v>
      </c>
      <c r="J13" s="23">
        <v>85.5</v>
      </c>
      <c r="K13" s="23">
        <v>27.84</v>
      </c>
      <c r="L13" s="23">
        <v>23.45</v>
      </c>
      <c r="M13" s="25">
        <v>38.71</v>
      </c>
      <c r="N13" s="25">
        <v>75.68</v>
      </c>
      <c r="O13" s="25">
        <v>56.07</v>
      </c>
      <c r="P13" s="25"/>
      <c r="Q13" s="25">
        <v>80.24</v>
      </c>
      <c r="R13" s="25"/>
      <c r="S13" s="25">
        <v>82.08</v>
      </c>
      <c r="T13" s="25">
        <v>87.4</v>
      </c>
      <c r="U13" s="25">
        <v>123</v>
      </c>
      <c r="V13" s="25"/>
    </row>
    <row r="14" spans="1:22" ht="8.25" customHeight="1">
      <c r="A14" s="18">
        <f>SUM(0+D14)</f>
        <v>840.6200000000001</v>
      </c>
      <c r="B14" s="19" t="s">
        <v>220</v>
      </c>
      <c r="C14" s="20" t="s">
        <v>24</v>
      </c>
      <c r="D14" s="25">
        <f>SUM(E14:V14)</f>
        <v>840.6200000000001</v>
      </c>
      <c r="E14" s="23">
        <v>177.1</v>
      </c>
      <c r="F14" s="23">
        <v>123.12</v>
      </c>
      <c r="G14" s="23"/>
      <c r="H14" s="23"/>
      <c r="I14" s="23">
        <v>49.8</v>
      </c>
      <c r="J14" s="23"/>
      <c r="K14" s="23"/>
      <c r="L14" s="23"/>
      <c r="M14" s="25"/>
      <c r="N14" s="25"/>
      <c r="O14" s="25"/>
      <c r="P14" s="25"/>
      <c r="Q14" s="25">
        <v>63.92</v>
      </c>
      <c r="R14" s="25"/>
      <c r="S14" s="25">
        <v>127.44</v>
      </c>
      <c r="T14" s="25">
        <v>125.4</v>
      </c>
      <c r="U14" s="25">
        <v>173.84</v>
      </c>
      <c r="V14" s="25"/>
    </row>
    <row r="15" spans="1:22" ht="8.25" customHeight="1">
      <c r="A15" s="18">
        <f>SUM(0+D15)</f>
        <v>766.48</v>
      </c>
      <c r="B15" s="19" t="s">
        <v>82</v>
      </c>
      <c r="C15" s="20" t="s">
        <v>15</v>
      </c>
      <c r="D15" s="25">
        <f>SUM(E15:V15)</f>
        <v>766.48</v>
      </c>
      <c r="E15" s="23">
        <v>112.7</v>
      </c>
      <c r="F15" s="23">
        <v>61.56</v>
      </c>
      <c r="G15" s="25"/>
      <c r="H15" s="25">
        <v>8.4</v>
      </c>
      <c r="I15" s="25">
        <v>107.07</v>
      </c>
      <c r="J15" s="23">
        <v>16.5</v>
      </c>
      <c r="K15" s="23"/>
      <c r="L15" s="23">
        <v>6.03</v>
      </c>
      <c r="M15" s="25">
        <v>7.11</v>
      </c>
      <c r="N15" s="25">
        <v>29.92</v>
      </c>
      <c r="O15" s="25">
        <v>51.62</v>
      </c>
      <c r="P15" s="25"/>
      <c r="Q15" s="25">
        <v>92.48</v>
      </c>
      <c r="R15" s="25"/>
      <c r="S15" s="25">
        <v>45.36</v>
      </c>
      <c r="T15" s="25">
        <v>52.25</v>
      </c>
      <c r="U15" s="25">
        <v>175.48</v>
      </c>
      <c r="V15" s="25"/>
    </row>
    <row r="16" spans="1:22" ht="8.25" customHeight="1">
      <c r="A16" s="18">
        <f>SUM(0+D16)</f>
        <v>727.6399999999999</v>
      </c>
      <c r="B16" s="19" t="s">
        <v>235</v>
      </c>
      <c r="C16" s="20" t="s">
        <v>41</v>
      </c>
      <c r="D16" s="25">
        <f>SUM(E16:V16)</f>
        <v>727.6399999999999</v>
      </c>
      <c r="E16" s="25"/>
      <c r="F16" s="25">
        <v>14.82</v>
      </c>
      <c r="G16" s="25"/>
      <c r="H16" s="25"/>
      <c r="I16" s="25">
        <v>231.57</v>
      </c>
      <c r="J16" s="25">
        <v>184.5</v>
      </c>
      <c r="K16" s="25"/>
      <c r="L16" s="25">
        <v>69.68</v>
      </c>
      <c r="M16" s="25">
        <v>86.11</v>
      </c>
      <c r="N16" s="25">
        <v>95.04</v>
      </c>
      <c r="O16" s="25"/>
      <c r="P16" s="25"/>
      <c r="Q16" s="25"/>
      <c r="R16" s="25"/>
      <c r="S16" s="25"/>
      <c r="T16" s="25"/>
      <c r="U16" s="25">
        <v>45.92</v>
      </c>
      <c r="V16" s="25"/>
    </row>
    <row r="17" spans="1:22" ht="8.25" customHeight="1">
      <c r="A17" s="18">
        <f>SUM(0+D17)</f>
        <v>615.78</v>
      </c>
      <c r="B17" s="19" t="s">
        <v>28</v>
      </c>
      <c r="C17" s="20" t="s">
        <v>29</v>
      </c>
      <c r="D17" s="25">
        <f>SUM(E17:V17)</f>
        <v>615.78</v>
      </c>
      <c r="E17" s="23">
        <v>72.45</v>
      </c>
      <c r="F17" s="23">
        <v>92.34</v>
      </c>
      <c r="G17" s="23"/>
      <c r="H17" s="23"/>
      <c r="I17" s="23">
        <v>104.58</v>
      </c>
      <c r="J17" s="23">
        <v>24</v>
      </c>
      <c r="K17" s="23"/>
      <c r="L17" s="23"/>
      <c r="M17" s="25"/>
      <c r="N17" s="25"/>
      <c r="O17" s="25">
        <v>68.53</v>
      </c>
      <c r="P17" s="25"/>
      <c r="Q17" s="25">
        <v>12.24</v>
      </c>
      <c r="R17" s="25"/>
      <c r="S17" s="25">
        <v>21.6</v>
      </c>
      <c r="T17" s="25">
        <v>38</v>
      </c>
      <c r="U17" s="25">
        <v>182.04</v>
      </c>
      <c r="V17" s="25"/>
    </row>
    <row r="18" spans="1:22" ht="8.25" customHeight="1">
      <c r="A18" s="18">
        <f>SUM(0+D18)</f>
        <v>579.87</v>
      </c>
      <c r="B18" s="19" t="s">
        <v>76</v>
      </c>
      <c r="C18" s="20" t="s">
        <v>19</v>
      </c>
      <c r="D18" s="25">
        <f>SUM(E18:V18)</f>
        <v>579.87</v>
      </c>
      <c r="E18" s="25"/>
      <c r="F18" s="25"/>
      <c r="G18" s="25">
        <v>170.82</v>
      </c>
      <c r="H18" s="25"/>
      <c r="I18" s="25"/>
      <c r="J18" s="25"/>
      <c r="K18" s="25"/>
      <c r="L18" s="25"/>
      <c r="M18" s="25"/>
      <c r="N18" s="25"/>
      <c r="O18" s="25"/>
      <c r="P18" s="25">
        <v>201.08</v>
      </c>
      <c r="Q18" s="25">
        <v>13.6</v>
      </c>
      <c r="R18" s="25">
        <v>181.25</v>
      </c>
      <c r="S18" s="25"/>
      <c r="T18" s="25"/>
      <c r="U18" s="25">
        <v>13.12</v>
      </c>
      <c r="V18" s="25"/>
    </row>
    <row r="19" spans="1:22" ht="8.25" customHeight="1">
      <c r="A19" s="18">
        <f>SUM(0+D19)</f>
        <v>513.3500000000001</v>
      </c>
      <c r="B19" s="19" t="s">
        <v>13</v>
      </c>
      <c r="C19" s="20" t="s">
        <v>9</v>
      </c>
      <c r="D19" s="25">
        <f>SUM(E19:V19)</f>
        <v>513.3500000000001</v>
      </c>
      <c r="E19" s="23">
        <v>183.54</v>
      </c>
      <c r="F19" s="23">
        <v>62.7</v>
      </c>
      <c r="G19" s="23"/>
      <c r="H19" s="23"/>
      <c r="I19" s="23">
        <v>37.35</v>
      </c>
      <c r="J19" s="25"/>
      <c r="K19" s="25"/>
      <c r="L19" s="25"/>
      <c r="M19" s="25"/>
      <c r="N19" s="25"/>
      <c r="O19" s="25">
        <v>50.73</v>
      </c>
      <c r="P19" s="25"/>
      <c r="Q19" s="25">
        <v>53.04</v>
      </c>
      <c r="R19" s="25"/>
      <c r="S19" s="25">
        <v>30.24</v>
      </c>
      <c r="T19" s="25">
        <v>46.55</v>
      </c>
      <c r="U19" s="25">
        <v>49.2</v>
      </c>
      <c r="V19" s="25"/>
    </row>
    <row r="20" spans="1:22" ht="8.25" customHeight="1">
      <c r="A20" s="18">
        <f>SUM(0+D20)</f>
        <v>513.1</v>
      </c>
      <c r="B20" s="19" t="s">
        <v>127</v>
      </c>
      <c r="C20" s="20" t="s">
        <v>7</v>
      </c>
      <c r="D20" s="25">
        <f>SUM(E20:V20)</f>
        <v>513.1</v>
      </c>
      <c r="E20" s="23">
        <v>61.18</v>
      </c>
      <c r="F20" s="23">
        <v>35.34</v>
      </c>
      <c r="G20" s="25"/>
      <c r="H20" s="25"/>
      <c r="I20" s="25">
        <v>117.03</v>
      </c>
      <c r="J20" s="25">
        <v>81</v>
      </c>
      <c r="K20" s="25">
        <v>40.8</v>
      </c>
      <c r="L20" s="25">
        <v>35.51</v>
      </c>
      <c r="M20" s="25">
        <v>26.07</v>
      </c>
      <c r="N20" s="25">
        <v>29.04</v>
      </c>
      <c r="O20" s="25">
        <v>17.8</v>
      </c>
      <c r="P20" s="25"/>
      <c r="Q20" s="25">
        <v>12.24</v>
      </c>
      <c r="R20" s="25"/>
      <c r="S20" s="25">
        <v>19.44</v>
      </c>
      <c r="T20" s="25">
        <v>29.45</v>
      </c>
      <c r="U20" s="25">
        <v>8.2</v>
      </c>
      <c r="V20" s="25"/>
    </row>
    <row r="21" spans="1:22" ht="8.25" customHeight="1">
      <c r="A21" s="18">
        <f>SUM(0+D21)</f>
        <v>470.58</v>
      </c>
      <c r="B21" s="19" t="s">
        <v>230</v>
      </c>
      <c r="C21" s="20" t="s">
        <v>19</v>
      </c>
      <c r="D21" s="25">
        <f>SUM(E21:V21)</f>
        <v>470.58</v>
      </c>
      <c r="E21" s="23">
        <v>62.79</v>
      </c>
      <c r="F21" s="23">
        <v>38.76</v>
      </c>
      <c r="G21" s="23"/>
      <c r="H21" s="23">
        <v>6.6</v>
      </c>
      <c r="I21" s="23">
        <v>221.61</v>
      </c>
      <c r="J21" s="23">
        <v>10.5</v>
      </c>
      <c r="K21" s="23"/>
      <c r="L21" s="23"/>
      <c r="M21" s="25"/>
      <c r="N21" s="25"/>
      <c r="O21" s="25">
        <v>40.05</v>
      </c>
      <c r="P21" s="25"/>
      <c r="Q21" s="25">
        <v>12.24</v>
      </c>
      <c r="R21" s="25"/>
      <c r="S21" s="25">
        <v>39.96</v>
      </c>
      <c r="T21" s="25">
        <v>8.55</v>
      </c>
      <c r="U21" s="25">
        <v>29.52</v>
      </c>
      <c r="V21" s="25"/>
    </row>
    <row r="22" spans="1:22" ht="8.25" customHeight="1">
      <c r="A22" s="18">
        <f>SUM(0+D22)</f>
        <v>466.97</v>
      </c>
      <c r="B22" s="19" t="s">
        <v>221</v>
      </c>
      <c r="C22" s="20" t="s">
        <v>24</v>
      </c>
      <c r="D22" s="25">
        <f>SUM(E22:V22)</f>
        <v>466.97</v>
      </c>
      <c r="E22" s="23">
        <v>62.79</v>
      </c>
      <c r="F22" s="23">
        <v>30.78</v>
      </c>
      <c r="G22" s="23"/>
      <c r="H22" s="23"/>
      <c r="I22" s="23">
        <v>27.39</v>
      </c>
      <c r="J22" s="25">
        <v>24</v>
      </c>
      <c r="K22" s="25"/>
      <c r="L22" s="25"/>
      <c r="M22" s="25"/>
      <c r="N22" s="25"/>
      <c r="O22" s="25">
        <v>44.5</v>
      </c>
      <c r="P22" s="25"/>
      <c r="Q22" s="25">
        <v>69.36</v>
      </c>
      <c r="R22" s="25"/>
      <c r="S22" s="25">
        <v>59.4</v>
      </c>
      <c r="T22" s="25">
        <v>50.35</v>
      </c>
      <c r="U22" s="25">
        <v>98.4</v>
      </c>
      <c r="V22" s="25"/>
    </row>
    <row r="23" spans="1:22" ht="8.25" customHeight="1">
      <c r="A23" s="18">
        <f>SUM(0+D23)</f>
        <v>432.33000000000004</v>
      </c>
      <c r="B23" s="19" t="s">
        <v>222</v>
      </c>
      <c r="C23" s="20" t="s">
        <v>24</v>
      </c>
      <c r="D23" s="25">
        <f>SUM(E23:V23)</f>
        <v>432.33000000000004</v>
      </c>
      <c r="E23" s="25">
        <v>78.89</v>
      </c>
      <c r="F23" s="25">
        <v>82.08</v>
      </c>
      <c r="G23" s="23"/>
      <c r="H23" s="23"/>
      <c r="I23" s="23">
        <v>62.25</v>
      </c>
      <c r="J23" s="23">
        <v>10.5</v>
      </c>
      <c r="K23" s="23"/>
      <c r="L23" s="23"/>
      <c r="M23" s="25"/>
      <c r="N23" s="25"/>
      <c r="O23" s="25">
        <v>37.38</v>
      </c>
      <c r="P23" s="25"/>
      <c r="Q23" s="25">
        <v>43.52</v>
      </c>
      <c r="R23" s="25"/>
      <c r="S23" s="25">
        <v>41.04</v>
      </c>
      <c r="T23" s="25">
        <v>38.95</v>
      </c>
      <c r="U23" s="25">
        <v>37.72</v>
      </c>
      <c r="V23" s="25"/>
    </row>
    <row r="24" spans="1:22" ht="8.25" customHeight="1">
      <c r="A24" s="18">
        <f>SUM(0+D24)</f>
        <v>403.41</v>
      </c>
      <c r="B24" s="19" t="s">
        <v>161</v>
      </c>
      <c r="C24" s="20" t="s">
        <v>15</v>
      </c>
      <c r="D24" s="25">
        <f>SUM(E24:V24)</f>
        <v>403.41</v>
      </c>
      <c r="E24" s="23">
        <v>56.35</v>
      </c>
      <c r="F24" s="23">
        <v>37.62</v>
      </c>
      <c r="G24" s="23"/>
      <c r="H24" s="23"/>
      <c r="I24" s="23">
        <v>104.58</v>
      </c>
      <c r="J24" s="25"/>
      <c r="K24" s="25"/>
      <c r="L24" s="25"/>
      <c r="M24" s="25"/>
      <c r="N24" s="25"/>
      <c r="O24" s="25">
        <v>29.37</v>
      </c>
      <c r="P24" s="25"/>
      <c r="Q24" s="25">
        <v>44.88</v>
      </c>
      <c r="R24" s="25"/>
      <c r="S24" s="25">
        <v>35.64</v>
      </c>
      <c r="T24" s="25">
        <v>40.85</v>
      </c>
      <c r="U24" s="25">
        <v>54.12</v>
      </c>
      <c r="V24" s="25"/>
    </row>
    <row r="25" spans="1:22" ht="8.25" customHeight="1">
      <c r="A25" s="18">
        <f>SUM(0+D25)</f>
        <v>391.2099999999999</v>
      </c>
      <c r="B25" s="19" t="s">
        <v>217</v>
      </c>
      <c r="C25" s="20" t="s">
        <v>27</v>
      </c>
      <c r="D25" s="25">
        <f>SUM(E25:V25)</f>
        <v>391.2099999999999</v>
      </c>
      <c r="E25" s="23">
        <v>78.89</v>
      </c>
      <c r="F25" s="23">
        <v>37.62</v>
      </c>
      <c r="G25" s="23"/>
      <c r="H25" s="23"/>
      <c r="I25" s="23">
        <v>27.39</v>
      </c>
      <c r="J25" s="23"/>
      <c r="K25" s="23"/>
      <c r="L25" s="23"/>
      <c r="M25" s="25"/>
      <c r="N25" s="25"/>
      <c r="O25" s="25">
        <v>38.27</v>
      </c>
      <c r="P25" s="25"/>
      <c r="Q25" s="25">
        <v>74.8</v>
      </c>
      <c r="R25" s="25"/>
      <c r="S25" s="25">
        <v>63.72</v>
      </c>
      <c r="T25" s="25"/>
      <c r="U25" s="25">
        <v>70.52</v>
      </c>
      <c r="V25" s="25"/>
    </row>
    <row r="26" spans="1:22" ht="8.25" customHeight="1">
      <c r="A26" s="18">
        <f>SUM(0+D26)</f>
        <v>345.64000000000004</v>
      </c>
      <c r="B26" s="19" t="s">
        <v>250</v>
      </c>
      <c r="C26" s="20" t="s">
        <v>7</v>
      </c>
      <c r="D26" s="25">
        <f>SUM(E26:V26)</f>
        <v>345.64000000000004</v>
      </c>
      <c r="E26" s="19"/>
      <c r="F26" s="19"/>
      <c r="G26" s="19"/>
      <c r="H26" s="19">
        <v>34.8</v>
      </c>
      <c r="I26" s="25">
        <v>94.62</v>
      </c>
      <c r="J26" s="25">
        <v>79.5</v>
      </c>
      <c r="K26" s="25"/>
      <c r="L26" s="25">
        <v>37.52</v>
      </c>
      <c r="M26" s="19">
        <v>41.08</v>
      </c>
      <c r="N26" s="19">
        <v>46.64</v>
      </c>
      <c r="O26" s="19"/>
      <c r="P26" s="19"/>
      <c r="Q26" s="19"/>
      <c r="R26" s="19"/>
      <c r="S26" s="19"/>
      <c r="T26" s="19"/>
      <c r="U26" s="19">
        <v>11.48</v>
      </c>
      <c r="V26" s="19"/>
    </row>
    <row r="27" spans="1:22" ht="8.25" customHeight="1">
      <c r="A27" s="18">
        <f>SUM(0+D27)</f>
        <v>326.12</v>
      </c>
      <c r="B27" s="19" t="s">
        <v>229</v>
      </c>
      <c r="C27" s="20" t="s">
        <v>9</v>
      </c>
      <c r="D27" s="25">
        <f>SUM(E27:V27)</f>
        <v>326.12</v>
      </c>
      <c r="E27" s="25">
        <v>69.23</v>
      </c>
      <c r="F27" s="25">
        <v>50.16</v>
      </c>
      <c r="G27" s="25"/>
      <c r="H27" s="25"/>
      <c r="I27" s="25">
        <v>42.33</v>
      </c>
      <c r="J27" s="23"/>
      <c r="K27" s="23"/>
      <c r="L27" s="23"/>
      <c r="M27" s="25"/>
      <c r="N27" s="25"/>
      <c r="O27" s="25"/>
      <c r="P27" s="25"/>
      <c r="Q27" s="25">
        <v>58.48</v>
      </c>
      <c r="R27" s="25"/>
      <c r="S27" s="25">
        <v>39.96</v>
      </c>
      <c r="T27" s="25">
        <v>26.6</v>
      </c>
      <c r="U27" s="25">
        <v>39.36</v>
      </c>
      <c r="V27" s="25"/>
    </row>
    <row r="28" spans="1:22" ht="8.25" customHeight="1">
      <c r="A28" s="18">
        <f>SUM(0+D28)</f>
        <v>267.44</v>
      </c>
      <c r="B28" s="19" t="s">
        <v>46</v>
      </c>
      <c r="C28" s="20" t="s">
        <v>19</v>
      </c>
      <c r="D28" s="25">
        <f>SUM(E28:V28)</f>
        <v>267.44</v>
      </c>
      <c r="E28" s="25">
        <v>28.98</v>
      </c>
      <c r="F28" s="25">
        <v>55.86</v>
      </c>
      <c r="G28" s="23"/>
      <c r="H28" s="23"/>
      <c r="I28" s="23">
        <v>34.86</v>
      </c>
      <c r="J28" s="23"/>
      <c r="K28" s="23"/>
      <c r="L28" s="23"/>
      <c r="M28" s="25"/>
      <c r="N28" s="25"/>
      <c r="O28" s="25">
        <v>14.24</v>
      </c>
      <c r="P28" s="25"/>
      <c r="Q28" s="25">
        <v>19.04</v>
      </c>
      <c r="R28" s="25"/>
      <c r="S28" s="25">
        <v>35.64</v>
      </c>
      <c r="T28" s="25">
        <v>24.7</v>
      </c>
      <c r="U28" s="25">
        <v>54.12</v>
      </c>
      <c r="V28" s="25"/>
    </row>
    <row r="29" spans="1:22" ht="8.25" customHeight="1">
      <c r="A29" s="18">
        <f>SUM(0+D29)</f>
        <v>263.73999999999995</v>
      </c>
      <c r="B29" s="19" t="s">
        <v>43</v>
      </c>
      <c r="C29" s="20" t="s">
        <v>9</v>
      </c>
      <c r="D29" s="25">
        <f>SUM(E29:V29)</f>
        <v>263.73999999999995</v>
      </c>
      <c r="E29" s="23">
        <v>156.17</v>
      </c>
      <c r="F29" s="23"/>
      <c r="G29" s="23"/>
      <c r="H29" s="23"/>
      <c r="I29" s="23">
        <v>64.74</v>
      </c>
      <c r="J29" s="23"/>
      <c r="K29" s="23"/>
      <c r="L29" s="23"/>
      <c r="M29" s="25"/>
      <c r="N29" s="25"/>
      <c r="O29" s="25"/>
      <c r="P29" s="25"/>
      <c r="Q29" s="25">
        <v>10.88</v>
      </c>
      <c r="R29" s="25"/>
      <c r="S29" s="25">
        <v>8.64</v>
      </c>
      <c r="T29" s="25">
        <v>8.55</v>
      </c>
      <c r="U29" s="25">
        <v>14.76</v>
      </c>
      <c r="V29" s="25"/>
    </row>
    <row r="30" spans="1:22" ht="8.25" customHeight="1">
      <c r="A30" s="18">
        <f>SUM(0+D30)</f>
        <v>254.20000000000002</v>
      </c>
      <c r="B30" s="19" t="s">
        <v>216</v>
      </c>
      <c r="C30" s="20" t="s">
        <v>19</v>
      </c>
      <c r="D30" s="25">
        <f>SUM(E30:V30)</f>
        <v>254.20000000000002</v>
      </c>
      <c r="E30" s="23">
        <v>41.86</v>
      </c>
      <c r="F30" s="23">
        <v>33.06</v>
      </c>
      <c r="G30" s="23"/>
      <c r="H30" s="23"/>
      <c r="I30" s="23"/>
      <c r="J30" s="23"/>
      <c r="K30" s="23"/>
      <c r="L30" s="23"/>
      <c r="M30" s="25"/>
      <c r="N30" s="25"/>
      <c r="O30" s="25">
        <v>43.61</v>
      </c>
      <c r="P30" s="25"/>
      <c r="Q30" s="25">
        <v>34</v>
      </c>
      <c r="R30" s="25"/>
      <c r="S30" s="25">
        <v>24.84</v>
      </c>
      <c r="T30" s="25">
        <v>16.15</v>
      </c>
      <c r="U30" s="25">
        <v>60.68</v>
      </c>
      <c r="V30" s="25"/>
    </row>
    <row r="31" spans="1:22" ht="8.25" customHeight="1">
      <c r="A31" s="18">
        <f>SUM(0+D31)</f>
        <v>232.43</v>
      </c>
      <c r="B31" s="19" t="s">
        <v>231</v>
      </c>
      <c r="C31" s="20" t="s">
        <v>24</v>
      </c>
      <c r="D31" s="25">
        <f>SUM(E31:V31)</f>
        <v>232.43</v>
      </c>
      <c r="E31" s="25">
        <v>49.91</v>
      </c>
      <c r="F31" s="25">
        <v>37.62</v>
      </c>
      <c r="G31" s="23"/>
      <c r="H31" s="23"/>
      <c r="I31" s="23">
        <v>22.41</v>
      </c>
      <c r="J31" s="23">
        <v>13.5</v>
      </c>
      <c r="K31" s="23"/>
      <c r="L31" s="23"/>
      <c r="M31" s="25"/>
      <c r="N31" s="25"/>
      <c r="O31" s="25">
        <v>29.37</v>
      </c>
      <c r="P31" s="25"/>
      <c r="Q31" s="25">
        <v>35.36</v>
      </c>
      <c r="R31" s="25"/>
      <c r="S31" s="25">
        <v>9.72</v>
      </c>
      <c r="T31" s="25">
        <v>24.7</v>
      </c>
      <c r="U31" s="25">
        <v>9.84</v>
      </c>
      <c r="V31" s="25"/>
    </row>
    <row r="32" spans="1:22" ht="8.25" customHeight="1">
      <c r="A32" s="18">
        <f>SUM(0+D32)</f>
        <v>190.2</v>
      </c>
      <c r="B32" s="19" t="s">
        <v>269</v>
      </c>
      <c r="C32" s="20" t="s">
        <v>15</v>
      </c>
      <c r="D32" s="25">
        <f>SUM(E32:V32)</f>
        <v>190.2</v>
      </c>
      <c r="E32" s="23"/>
      <c r="F32" s="23"/>
      <c r="G32" s="25"/>
      <c r="H32" s="25"/>
      <c r="I32" s="25">
        <v>72</v>
      </c>
      <c r="J32" s="25"/>
      <c r="K32" s="25"/>
      <c r="L32" s="25">
        <v>30.82</v>
      </c>
      <c r="M32" s="25">
        <v>36.34</v>
      </c>
      <c r="N32" s="25">
        <v>51.04</v>
      </c>
      <c r="O32" s="25"/>
      <c r="P32" s="25"/>
      <c r="Q32" s="25"/>
      <c r="R32" s="25"/>
      <c r="S32" s="25"/>
      <c r="T32" s="25"/>
      <c r="U32" s="25"/>
      <c r="V32" s="25"/>
    </row>
    <row r="33" spans="1:22" ht="8.25" customHeight="1">
      <c r="A33" s="18">
        <f>SUM(0+D33)</f>
        <v>186.75</v>
      </c>
      <c r="B33" s="19" t="s">
        <v>88</v>
      </c>
      <c r="C33" s="20" t="s">
        <v>5</v>
      </c>
      <c r="D33" s="25">
        <f>SUM(E33:V33)</f>
        <v>186.75</v>
      </c>
      <c r="E33" s="19"/>
      <c r="F33" s="19"/>
      <c r="G33" s="19"/>
      <c r="H33" s="19"/>
      <c r="I33" s="25">
        <v>186.75</v>
      </c>
      <c r="J33" s="25"/>
      <c r="K33" s="25"/>
      <c r="L33" s="25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8.25" customHeight="1">
      <c r="A34" s="18">
        <f>SUM(0+D34)</f>
        <v>153.25</v>
      </c>
      <c r="B34" s="19" t="s">
        <v>14</v>
      </c>
      <c r="C34" s="20" t="s">
        <v>7</v>
      </c>
      <c r="D34" s="25">
        <f>SUM(E34:V34)</f>
        <v>153.25</v>
      </c>
      <c r="E34" s="25">
        <v>53.13</v>
      </c>
      <c r="F34" s="25">
        <v>10.26</v>
      </c>
      <c r="G34" s="25"/>
      <c r="H34" s="25"/>
      <c r="I34" s="25">
        <v>19.92</v>
      </c>
      <c r="J34" s="25"/>
      <c r="K34" s="25"/>
      <c r="L34" s="25"/>
      <c r="M34" s="25"/>
      <c r="N34" s="25"/>
      <c r="O34" s="25">
        <v>23.14</v>
      </c>
      <c r="P34" s="25"/>
      <c r="Q34" s="25">
        <v>12.24</v>
      </c>
      <c r="R34" s="25"/>
      <c r="S34" s="25">
        <v>34.56</v>
      </c>
      <c r="T34" s="25"/>
      <c r="U34" s="25"/>
      <c r="V34" s="25"/>
    </row>
    <row r="35" spans="1:22" ht="8.25" customHeight="1">
      <c r="A35" s="18">
        <f>SUM(0+D35)</f>
        <v>148.83999999999997</v>
      </c>
      <c r="B35" s="19" t="s">
        <v>253</v>
      </c>
      <c r="C35" s="20" t="s">
        <v>15</v>
      </c>
      <c r="D35" s="25">
        <f>SUM(E35:V35)</f>
        <v>148.83999999999997</v>
      </c>
      <c r="E35" s="19"/>
      <c r="F35" s="19"/>
      <c r="G35" s="19"/>
      <c r="H35" s="19"/>
      <c r="I35" s="25">
        <v>64.74</v>
      </c>
      <c r="J35" s="25">
        <v>49.5</v>
      </c>
      <c r="K35" s="25">
        <v>15.84</v>
      </c>
      <c r="L35" s="25">
        <v>18.76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8.25" customHeight="1">
      <c r="A36" s="18">
        <f>SUM(0+D36)</f>
        <v>121.95000000000002</v>
      </c>
      <c r="B36" s="19" t="s">
        <v>22</v>
      </c>
      <c r="C36" s="20" t="s">
        <v>19</v>
      </c>
      <c r="D36" s="25">
        <f>SUM(E36:V36)</f>
        <v>121.95000000000002</v>
      </c>
      <c r="E36" s="23">
        <v>12.88</v>
      </c>
      <c r="F36" s="23"/>
      <c r="G36" s="25"/>
      <c r="H36" s="25">
        <v>15.6</v>
      </c>
      <c r="I36" s="25">
        <v>22.41</v>
      </c>
      <c r="J36" s="25">
        <v>39</v>
      </c>
      <c r="K36" s="25">
        <v>4.32</v>
      </c>
      <c r="L36" s="25">
        <v>7.37</v>
      </c>
      <c r="M36" s="25">
        <v>7.11</v>
      </c>
      <c r="N36" s="25">
        <v>7.92</v>
      </c>
      <c r="O36" s="25">
        <v>5.34</v>
      </c>
      <c r="P36" s="25"/>
      <c r="Q36" s="25"/>
      <c r="R36" s="25"/>
      <c r="S36" s="25"/>
      <c r="T36" s="25"/>
      <c r="U36" s="25"/>
      <c r="V36" s="25"/>
    </row>
    <row r="37" spans="1:22" ht="8.25" customHeight="1">
      <c r="A37" s="18">
        <f>SUM(0+D37)</f>
        <v>119.97</v>
      </c>
      <c r="B37" s="19" t="s">
        <v>100</v>
      </c>
      <c r="C37" s="20" t="s">
        <v>7</v>
      </c>
      <c r="D37" s="25">
        <f>SUM(E37:V37)</f>
        <v>119.97</v>
      </c>
      <c r="E37" s="25"/>
      <c r="F37" s="25"/>
      <c r="G37" s="23"/>
      <c r="H37" s="23">
        <v>25.8</v>
      </c>
      <c r="I37" s="23">
        <v>82.17</v>
      </c>
      <c r="J37" s="23">
        <v>12</v>
      </c>
      <c r="K37" s="23"/>
      <c r="L37" s="23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8.25" customHeight="1">
      <c r="A38" s="18">
        <f>SUM(0+D38)</f>
        <v>110.34</v>
      </c>
      <c r="B38" s="19" t="s">
        <v>173</v>
      </c>
      <c r="C38" s="20" t="s">
        <v>41</v>
      </c>
      <c r="D38" s="25">
        <f>SUM(E38:V38)</f>
        <v>110.34</v>
      </c>
      <c r="E38" s="25"/>
      <c r="F38" s="25"/>
      <c r="G38" s="23"/>
      <c r="H38" s="23"/>
      <c r="I38" s="23">
        <v>34.86</v>
      </c>
      <c r="J38" s="23">
        <v>27</v>
      </c>
      <c r="K38" s="23">
        <v>48.48</v>
      </c>
      <c r="L38" s="23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8.25" customHeight="1">
      <c r="A39" s="18">
        <f>SUM(0+D39)</f>
        <v>110.18</v>
      </c>
      <c r="B39" s="19" t="s">
        <v>224</v>
      </c>
      <c r="C39" s="20" t="s">
        <v>27</v>
      </c>
      <c r="D39" s="25">
        <f>SUM(E39:V39)</f>
        <v>110.18</v>
      </c>
      <c r="E39" s="25">
        <v>3.22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v>17.68</v>
      </c>
      <c r="R39" s="25"/>
      <c r="S39" s="25">
        <v>30.24</v>
      </c>
      <c r="T39" s="25"/>
      <c r="U39" s="25">
        <v>59.04</v>
      </c>
      <c r="V39" s="25"/>
    </row>
    <row r="40" spans="1:22" ht="8.25" customHeight="1">
      <c r="A40" s="18">
        <f>SUM(0+D40)</f>
        <v>103.65</v>
      </c>
      <c r="B40" s="19" t="s">
        <v>251</v>
      </c>
      <c r="C40" s="20" t="s">
        <v>252</v>
      </c>
      <c r="D40" s="25">
        <f>SUM(E40:V40)</f>
        <v>103.65</v>
      </c>
      <c r="E40" s="23"/>
      <c r="F40" s="23"/>
      <c r="G40" s="23"/>
      <c r="H40" s="23"/>
      <c r="I40" s="23">
        <v>87.15</v>
      </c>
      <c r="J40" s="23">
        <v>16.5</v>
      </c>
      <c r="K40" s="23"/>
      <c r="L40" s="23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8.25" customHeight="1">
      <c r="A41" s="18">
        <f>SUM(0+D41)</f>
        <v>103.62</v>
      </c>
      <c r="B41" s="19" t="s">
        <v>203</v>
      </c>
      <c r="C41" s="20" t="s">
        <v>27</v>
      </c>
      <c r="D41" s="25">
        <f>SUM(E41:V41)</f>
        <v>103.62</v>
      </c>
      <c r="E41" s="23">
        <v>28.98</v>
      </c>
      <c r="F41" s="23"/>
      <c r="G41" s="25"/>
      <c r="H41" s="25"/>
      <c r="I41" s="25"/>
      <c r="J41" s="25"/>
      <c r="K41" s="25"/>
      <c r="L41" s="25"/>
      <c r="M41" s="25"/>
      <c r="N41" s="25"/>
      <c r="O41" s="25">
        <v>9.79</v>
      </c>
      <c r="P41" s="25"/>
      <c r="Q41" s="25">
        <v>24.48</v>
      </c>
      <c r="R41" s="25"/>
      <c r="S41" s="25">
        <v>11.88</v>
      </c>
      <c r="T41" s="25">
        <v>10.45</v>
      </c>
      <c r="U41" s="25">
        <v>18.04</v>
      </c>
      <c r="V41" s="25"/>
    </row>
    <row r="42" spans="1:22" ht="8.25" customHeight="1">
      <c r="A42" s="18">
        <f>SUM(0+D42)</f>
        <v>93.8</v>
      </c>
      <c r="B42" s="19" t="s">
        <v>242</v>
      </c>
      <c r="C42" s="20" t="s">
        <v>7</v>
      </c>
      <c r="D42" s="25">
        <f>SUM(E42:V42)</f>
        <v>93.8</v>
      </c>
      <c r="E42" s="25"/>
      <c r="F42" s="25"/>
      <c r="G42" s="25"/>
      <c r="H42" s="25"/>
      <c r="I42" s="25">
        <v>47.31</v>
      </c>
      <c r="J42" s="25"/>
      <c r="K42" s="25"/>
      <c r="L42" s="25">
        <v>21.44</v>
      </c>
      <c r="M42" s="25">
        <v>11.85</v>
      </c>
      <c r="N42" s="25">
        <v>13.2</v>
      </c>
      <c r="O42" s="25"/>
      <c r="P42" s="25"/>
      <c r="Q42" s="25"/>
      <c r="R42" s="25"/>
      <c r="S42" s="25"/>
      <c r="T42" s="25"/>
      <c r="U42" s="25"/>
      <c r="V42" s="25"/>
    </row>
    <row r="43" spans="1:22" ht="8.25" customHeight="1">
      <c r="A43" s="18">
        <f>SUM(0+D43)</f>
        <v>86.16</v>
      </c>
      <c r="B43" s="19" t="s">
        <v>238</v>
      </c>
      <c r="C43" s="20" t="s">
        <v>7</v>
      </c>
      <c r="D43" s="25">
        <f>SUM(E43:V43)</f>
        <v>86.16</v>
      </c>
      <c r="E43" s="19"/>
      <c r="F43" s="19"/>
      <c r="G43" s="19"/>
      <c r="H43" s="19"/>
      <c r="I43" s="25">
        <v>22.41</v>
      </c>
      <c r="J43" s="19"/>
      <c r="K43" s="25">
        <v>3.36</v>
      </c>
      <c r="L43" s="25"/>
      <c r="M43" s="19"/>
      <c r="N43" s="19">
        <v>7.92</v>
      </c>
      <c r="O43" s="19">
        <v>31.15</v>
      </c>
      <c r="P43" s="19"/>
      <c r="Q43" s="19"/>
      <c r="R43" s="19"/>
      <c r="S43" s="19"/>
      <c r="T43" s="19"/>
      <c r="U43" s="19">
        <v>21.32</v>
      </c>
      <c r="V43" s="19"/>
    </row>
    <row r="44" spans="1:22" ht="8.25" customHeight="1">
      <c r="A44" s="18">
        <f>SUM(0+D44)</f>
        <v>84.97</v>
      </c>
      <c r="B44" s="19" t="s">
        <v>232</v>
      </c>
      <c r="C44" s="20" t="s">
        <v>233</v>
      </c>
      <c r="D44" s="25">
        <f>SUM(E44:V44)</f>
        <v>84.97</v>
      </c>
      <c r="E44" s="25">
        <v>14.49</v>
      </c>
      <c r="F44" s="25">
        <v>10.26</v>
      </c>
      <c r="G44" s="25"/>
      <c r="H44" s="25"/>
      <c r="I44" s="25"/>
      <c r="J44" s="25"/>
      <c r="K44" s="25"/>
      <c r="L44" s="25"/>
      <c r="M44" s="25"/>
      <c r="N44" s="25"/>
      <c r="O44" s="25">
        <v>23.14</v>
      </c>
      <c r="P44" s="25"/>
      <c r="Q44" s="25"/>
      <c r="R44" s="25"/>
      <c r="S44" s="25">
        <v>7.56</v>
      </c>
      <c r="T44" s="25"/>
      <c r="U44" s="25">
        <v>29.52</v>
      </c>
      <c r="V44" s="25"/>
    </row>
    <row r="45" spans="1:22" ht="8.25" customHeight="1">
      <c r="A45" s="18">
        <f>SUM(0+D45)</f>
        <v>83.53</v>
      </c>
      <c r="B45" s="19" t="s">
        <v>80</v>
      </c>
      <c r="C45" s="20" t="s">
        <v>7</v>
      </c>
      <c r="D45" s="25">
        <f>SUM(E45:V45)</f>
        <v>83.53</v>
      </c>
      <c r="E45" s="25"/>
      <c r="F45" s="25"/>
      <c r="G45" s="23"/>
      <c r="H45" s="23">
        <v>7.8</v>
      </c>
      <c r="I45" s="23">
        <v>19.92</v>
      </c>
      <c r="J45" s="23"/>
      <c r="K45" s="23"/>
      <c r="L45" s="23"/>
      <c r="M45" s="25">
        <v>27.65</v>
      </c>
      <c r="N45" s="25">
        <v>28.16</v>
      </c>
      <c r="O45" s="25"/>
      <c r="P45" s="25"/>
      <c r="Q45" s="25"/>
      <c r="R45" s="25"/>
      <c r="S45" s="25"/>
      <c r="T45" s="25"/>
      <c r="U45" s="25"/>
      <c r="V45" s="25"/>
    </row>
    <row r="46" spans="1:22" ht="8.25" customHeight="1">
      <c r="A46" s="18">
        <f>SUM(0+D46)</f>
        <v>83.16</v>
      </c>
      <c r="B46" s="19" t="s">
        <v>204</v>
      </c>
      <c r="C46" s="20" t="s">
        <v>27</v>
      </c>
      <c r="D46" s="25">
        <f>SUM(E46:V46)</f>
        <v>83.16</v>
      </c>
      <c r="E46" s="25">
        <v>45.08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>
        <v>38.08</v>
      </c>
      <c r="R46" s="25"/>
      <c r="S46" s="25"/>
      <c r="T46" s="25"/>
      <c r="U46" s="25"/>
      <c r="V46" s="25"/>
    </row>
    <row r="47" spans="1:22" ht="8.25" customHeight="1">
      <c r="A47" s="18">
        <f>SUM(0+D47)</f>
        <v>81.37</v>
      </c>
      <c r="B47" s="19" t="s">
        <v>283</v>
      </c>
      <c r="C47" s="20" t="s">
        <v>15</v>
      </c>
      <c r="D47" s="25">
        <f>SUM(E47:V47)</f>
        <v>81.37</v>
      </c>
      <c r="E47" s="23"/>
      <c r="F47" s="23"/>
      <c r="G47" s="25"/>
      <c r="H47" s="25"/>
      <c r="I47" s="25"/>
      <c r="J47" s="25"/>
      <c r="K47" s="25"/>
      <c r="L47" s="25"/>
      <c r="M47" s="25">
        <v>30.81</v>
      </c>
      <c r="N47" s="25">
        <v>7.92</v>
      </c>
      <c r="O47" s="25"/>
      <c r="P47" s="25"/>
      <c r="Q47" s="25"/>
      <c r="R47" s="25"/>
      <c r="S47" s="25"/>
      <c r="T47" s="25"/>
      <c r="U47" s="25">
        <v>42.64</v>
      </c>
      <c r="V47" s="25"/>
    </row>
    <row r="48" spans="1:22" ht="8.25" customHeight="1">
      <c r="A48" s="18">
        <f>SUM(0+D48)</f>
        <v>76.3</v>
      </c>
      <c r="B48" s="19" t="s">
        <v>87</v>
      </c>
      <c r="C48" s="20" t="s">
        <v>7</v>
      </c>
      <c r="D48" s="25">
        <f>SUM(E48:V48)</f>
        <v>76.3</v>
      </c>
      <c r="E48" s="25"/>
      <c r="F48" s="25"/>
      <c r="G48" s="25"/>
      <c r="H48" s="25">
        <v>8.4</v>
      </c>
      <c r="I48" s="25">
        <v>54.78</v>
      </c>
      <c r="J48" s="3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v>13.12</v>
      </c>
      <c r="V48" s="25"/>
    </row>
    <row r="49" spans="1:22" ht="8.25" customHeight="1">
      <c r="A49" s="18">
        <f>SUM(0+D49)</f>
        <v>75.43</v>
      </c>
      <c r="B49" s="19" t="s">
        <v>188</v>
      </c>
      <c r="C49" s="42" t="s">
        <v>24</v>
      </c>
      <c r="D49" s="25">
        <f>SUM(E49:V49)</f>
        <v>75.43</v>
      </c>
      <c r="E49" s="25"/>
      <c r="F49" s="25"/>
      <c r="G49" s="23"/>
      <c r="H49" s="23"/>
      <c r="I49" s="23"/>
      <c r="J49" s="23"/>
      <c r="K49" s="23"/>
      <c r="L49" s="23"/>
      <c r="M49" s="25"/>
      <c r="N49" s="25"/>
      <c r="O49" s="25"/>
      <c r="P49" s="25"/>
      <c r="Q49" s="25">
        <v>38.08</v>
      </c>
      <c r="R49" s="25"/>
      <c r="S49" s="25">
        <v>14.04</v>
      </c>
      <c r="T49" s="25">
        <v>8.55</v>
      </c>
      <c r="U49" s="25">
        <v>14.76</v>
      </c>
      <c r="V49" s="25"/>
    </row>
    <row r="50" spans="1:22" ht="8.25" customHeight="1">
      <c r="A50" s="18">
        <f>SUM(0+D50)</f>
        <v>71.83</v>
      </c>
      <c r="B50" s="19" t="s">
        <v>162</v>
      </c>
      <c r="C50" s="20" t="s">
        <v>15</v>
      </c>
      <c r="D50" s="25">
        <f>SUM(E50:V50)</f>
        <v>71.83</v>
      </c>
      <c r="E50" s="25">
        <v>17.71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>
        <v>54.12</v>
      </c>
      <c r="V50" s="25"/>
    </row>
    <row r="51" spans="1:22" ht="8.25" customHeight="1">
      <c r="A51" s="18">
        <f>SUM(0+D51)</f>
        <v>71.28</v>
      </c>
      <c r="B51" s="19" t="s">
        <v>215</v>
      </c>
      <c r="C51" s="20" t="s">
        <v>27</v>
      </c>
      <c r="D51" s="25">
        <f>SUM(E51:V51)</f>
        <v>71.28</v>
      </c>
      <c r="E51" s="25">
        <v>38.64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32.64</v>
      </c>
      <c r="R51" s="25"/>
      <c r="S51" s="25"/>
      <c r="T51" s="25"/>
      <c r="U51" s="25"/>
      <c r="V51" s="25"/>
    </row>
    <row r="52" spans="1:22" ht="8.25" customHeight="1">
      <c r="A52" s="18">
        <f>SUM(0+D52)</f>
        <v>68.97</v>
      </c>
      <c r="B52" s="19" t="s">
        <v>239</v>
      </c>
      <c r="C52" s="20" t="s">
        <v>41</v>
      </c>
      <c r="D52" s="25">
        <f>SUM(E52:V52)</f>
        <v>68.97</v>
      </c>
      <c r="E52" s="23"/>
      <c r="F52" s="23"/>
      <c r="G52" s="23"/>
      <c r="H52" s="23"/>
      <c r="I52" s="23">
        <v>17.43</v>
      </c>
      <c r="J52" s="23">
        <v>28.5</v>
      </c>
      <c r="K52" s="23">
        <v>23.04</v>
      </c>
      <c r="L52" s="23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8.25" customHeight="1">
      <c r="A53" s="18">
        <f>SUM(0+D53)</f>
        <v>67.41</v>
      </c>
      <c r="B53" s="19" t="s">
        <v>45</v>
      </c>
      <c r="C53" s="20" t="s">
        <v>15</v>
      </c>
      <c r="D53" s="25">
        <f>SUM(E53:V53)</f>
        <v>67.41</v>
      </c>
      <c r="E53" s="25">
        <v>14.49</v>
      </c>
      <c r="F53" s="25"/>
      <c r="G53" s="25"/>
      <c r="H53" s="25"/>
      <c r="I53" s="25"/>
      <c r="J53" s="25"/>
      <c r="K53" s="25"/>
      <c r="L53" s="25"/>
      <c r="M53" s="25">
        <v>22.12</v>
      </c>
      <c r="N53" s="25">
        <v>30.8</v>
      </c>
      <c r="O53" s="25"/>
      <c r="P53" s="25"/>
      <c r="Q53" s="25"/>
      <c r="R53" s="25"/>
      <c r="S53" s="25"/>
      <c r="T53" s="25"/>
      <c r="U53" s="25"/>
      <c r="V53" s="25"/>
    </row>
    <row r="54" spans="1:22" ht="8.25" customHeight="1">
      <c r="A54" s="18">
        <f>SUM(0+D54)</f>
        <v>64.94999999999999</v>
      </c>
      <c r="B54" s="19" t="s">
        <v>219</v>
      </c>
      <c r="C54" s="20" t="s">
        <v>15</v>
      </c>
      <c r="D54" s="25">
        <f>SUM(E54:V54)</f>
        <v>64.94999999999999</v>
      </c>
      <c r="E54" s="25">
        <v>24.15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v>40.8</v>
      </c>
      <c r="R54" s="25"/>
      <c r="S54" s="25"/>
      <c r="T54" s="25"/>
      <c r="U54" s="25"/>
      <c r="V54" s="25"/>
    </row>
    <row r="55" spans="1:22" ht="8.25" customHeight="1">
      <c r="A55" s="18">
        <f>SUM(0+D55)</f>
        <v>64.85</v>
      </c>
      <c r="B55" s="19" t="s">
        <v>40</v>
      </c>
      <c r="C55" s="20" t="s">
        <v>19</v>
      </c>
      <c r="D55" s="25">
        <f>SUM(E55:V55)</f>
        <v>64.85</v>
      </c>
      <c r="E55" s="23">
        <v>8.05</v>
      </c>
      <c r="F55" s="23">
        <v>12.54</v>
      </c>
      <c r="G55" s="25"/>
      <c r="H55" s="25"/>
      <c r="I55" s="25"/>
      <c r="J55" s="25"/>
      <c r="K55" s="25"/>
      <c r="L55" s="25"/>
      <c r="M55" s="25"/>
      <c r="N55" s="25"/>
      <c r="O55" s="25">
        <v>6.23</v>
      </c>
      <c r="P55" s="25">
        <v>29.48</v>
      </c>
      <c r="Q55" s="25"/>
      <c r="R55" s="25"/>
      <c r="S55" s="25"/>
      <c r="T55" s="25">
        <v>8.55</v>
      </c>
      <c r="U55" s="25"/>
      <c r="V55" s="25"/>
    </row>
    <row r="56" spans="1:22" ht="8.25" customHeight="1">
      <c r="A56" s="18">
        <f>SUM(0+D56)</f>
        <v>56.76</v>
      </c>
      <c r="B56" s="19" t="s">
        <v>296</v>
      </c>
      <c r="C56" s="20" t="s">
        <v>19</v>
      </c>
      <c r="D56" s="25">
        <f>SUM(E56:V56)</f>
        <v>56.76</v>
      </c>
      <c r="E56" s="19"/>
      <c r="F56" s="19"/>
      <c r="G56" s="19"/>
      <c r="H56" s="19"/>
      <c r="I56" s="25"/>
      <c r="J56" s="25"/>
      <c r="K56" s="25"/>
      <c r="L56" s="25"/>
      <c r="M56" s="19"/>
      <c r="N56" s="19"/>
      <c r="O56" s="19"/>
      <c r="P56" s="19">
        <v>56.76</v>
      </c>
      <c r="Q56" s="19"/>
      <c r="R56" s="19"/>
      <c r="S56" s="19"/>
      <c r="T56" s="19"/>
      <c r="U56" s="19"/>
      <c r="V56" s="19"/>
    </row>
    <row r="57" spans="1:22" ht="8.25" customHeight="1">
      <c r="A57" s="18">
        <f>SUM(0+D57)</f>
        <v>55.44</v>
      </c>
      <c r="B57" s="19" t="s">
        <v>295</v>
      </c>
      <c r="C57" s="20" t="s">
        <v>19</v>
      </c>
      <c r="D57" s="25">
        <f>SUM(E57:V57)</f>
        <v>55.44</v>
      </c>
      <c r="E57" s="19"/>
      <c r="F57" s="19"/>
      <c r="G57" s="19"/>
      <c r="H57" s="19"/>
      <c r="I57" s="25"/>
      <c r="J57" s="25"/>
      <c r="K57" s="25"/>
      <c r="L57" s="25"/>
      <c r="M57" s="19"/>
      <c r="N57" s="19"/>
      <c r="O57" s="19"/>
      <c r="P57" s="19">
        <v>55.44</v>
      </c>
      <c r="Q57" s="19"/>
      <c r="R57" s="19"/>
      <c r="S57" s="19"/>
      <c r="T57" s="19"/>
      <c r="U57" s="19"/>
      <c r="V57" s="19"/>
    </row>
    <row r="58" spans="1:22" ht="8.25" customHeight="1">
      <c r="A58" s="18">
        <f>SUM(0+D58)</f>
        <v>55.349999999999994</v>
      </c>
      <c r="B58" s="19" t="s">
        <v>255</v>
      </c>
      <c r="C58" s="20" t="s">
        <v>15</v>
      </c>
      <c r="D58" s="25">
        <f>SUM(E58:V58)</f>
        <v>55.349999999999994</v>
      </c>
      <c r="E58" s="25"/>
      <c r="F58" s="25"/>
      <c r="G58" s="25"/>
      <c r="H58" s="25">
        <v>19.2</v>
      </c>
      <c r="I58" s="25">
        <v>17.43</v>
      </c>
      <c r="J58" s="25"/>
      <c r="K58" s="25"/>
      <c r="L58" s="25">
        <v>5.36</v>
      </c>
      <c r="M58" s="25">
        <v>6.32</v>
      </c>
      <c r="N58" s="25">
        <v>7.04</v>
      </c>
      <c r="O58" s="25"/>
      <c r="P58" s="25"/>
      <c r="Q58" s="25"/>
      <c r="R58" s="25"/>
      <c r="S58" s="25"/>
      <c r="T58" s="25"/>
      <c r="U58" s="25"/>
      <c r="V58" s="25"/>
    </row>
    <row r="59" spans="1:22" ht="8.25" customHeight="1">
      <c r="A59" s="18">
        <f>SUM(0+D59)</f>
        <v>54.84</v>
      </c>
      <c r="B59" s="19" t="s">
        <v>174</v>
      </c>
      <c r="C59" s="20" t="s">
        <v>41</v>
      </c>
      <c r="D59" s="25">
        <f>SUM(E59:V59)</f>
        <v>54.84</v>
      </c>
      <c r="E59" s="25"/>
      <c r="F59" s="25"/>
      <c r="G59" s="25"/>
      <c r="H59" s="25"/>
      <c r="I59" s="25"/>
      <c r="J59" s="25">
        <v>39</v>
      </c>
      <c r="K59" s="25">
        <v>15.84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8.25" customHeight="1">
      <c r="A60" s="18">
        <f>SUM(0+D60)</f>
        <v>54.12</v>
      </c>
      <c r="B60" s="19" t="s">
        <v>297</v>
      </c>
      <c r="C60" s="20" t="s">
        <v>19</v>
      </c>
      <c r="D60" s="25">
        <f>SUM(E60:V60)</f>
        <v>54.12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>
        <v>54.12</v>
      </c>
      <c r="Q60" s="25"/>
      <c r="R60" s="25"/>
      <c r="S60" s="25"/>
      <c r="T60" s="25"/>
      <c r="U60" s="25"/>
      <c r="V60" s="25"/>
    </row>
    <row r="61" spans="1:22" ht="8.25" customHeight="1">
      <c r="A61" s="18">
        <f>SUM(0+D61)</f>
        <v>49.8</v>
      </c>
      <c r="B61" s="19" t="s">
        <v>54</v>
      </c>
      <c r="C61" s="20" t="s">
        <v>39</v>
      </c>
      <c r="D61" s="25">
        <f>SUM(E61:V61)</f>
        <v>49.8</v>
      </c>
      <c r="E61" s="19"/>
      <c r="F61" s="19"/>
      <c r="G61" s="19"/>
      <c r="H61" s="19"/>
      <c r="I61" s="25">
        <v>49.8</v>
      </c>
      <c r="J61" s="25"/>
      <c r="K61" s="25"/>
      <c r="L61" s="25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8.25" customHeight="1">
      <c r="A62" s="18">
        <f>SUM(0+D62)</f>
        <v>48.9</v>
      </c>
      <c r="B62" s="19" t="s">
        <v>267</v>
      </c>
      <c r="C62" s="20" t="s">
        <v>7</v>
      </c>
      <c r="D62" s="25">
        <f>SUM(E62:V62)</f>
        <v>48.9</v>
      </c>
      <c r="E62" s="25"/>
      <c r="F62" s="25"/>
      <c r="G62" s="25"/>
      <c r="H62" s="25"/>
      <c r="I62" s="25"/>
      <c r="J62" s="25">
        <v>22.5</v>
      </c>
      <c r="K62" s="25"/>
      <c r="L62" s="25"/>
      <c r="M62" s="25"/>
      <c r="N62" s="25">
        <v>26.4</v>
      </c>
      <c r="O62" s="25"/>
      <c r="P62" s="25"/>
      <c r="Q62" s="25"/>
      <c r="R62" s="25"/>
      <c r="S62" s="25"/>
      <c r="T62" s="25"/>
      <c r="U62" s="25"/>
      <c r="V62" s="25"/>
    </row>
    <row r="63" spans="1:22" ht="8.25" customHeight="1">
      <c r="A63" s="18">
        <f>SUM(0+D63)</f>
        <v>44.550000000000004</v>
      </c>
      <c r="B63" s="19" t="s">
        <v>196</v>
      </c>
      <c r="C63" s="20" t="s">
        <v>15</v>
      </c>
      <c r="D63" s="25">
        <f>SUM(E63:V63)</f>
        <v>44.550000000000004</v>
      </c>
      <c r="E63" s="23">
        <v>17.71</v>
      </c>
      <c r="F63" s="23"/>
      <c r="G63" s="23"/>
      <c r="H63" s="23"/>
      <c r="I63" s="23"/>
      <c r="J63" s="23"/>
      <c r="K63" s="23"/>
      <c r="L63" s="23"/>
      <c r="M63" s="25"/>
      <c r="N63" s="25"/>
      <c r="O63" s="25"/>
      <c r="P63" s="25"/>
      <c r="Q63" s="25">
        <v>14.96</v>
      </c>
      <c r="R63" s="25"/>
      <c r="S63" s="25">
        <v>11.88</v>
      </c>
      <c r="T63" s="25"/>
      <c r="U63" s="25"/>
      <c r="V63" s="25"/>
    </row>
    <row r="64" spans="1:22" ht="8.25" customHeight="1">
      <c r="A64" s="18">
        <f>SUM(0+D64)</f>
        <v>44.379999999999995</v>
      </c>
      <c r="B64" s="19" t="s">
        <v>279</v>
      </c>
      <c r="C64" s="20" t="s">
        <v>15</v>
      </c>
      <c r="D64" s="25">
        <f>SUM(E64:V64)</f>
        <v>44.379999999999995</v>
      </c>
      <c r="E64" s="25"/>
      <c r="F64" s="25"/>
      <c r="G64" s="25"/>
      <c r="H64" s="25"/>
      <c r="I64" s="25"/>
      <c r="J64" s="25"/>
      <c r="K64" s="25"/>
      <c r="L64" s="25">
        <v>24.79</v>
      </c>
      <c r="M64" s="25">
        <v>13.43</v>
      </c>
      <c r="N64" s="25">
        <v>6.16</v>
      </c>
      <c r="O64" s="25"/>
      <c r="P64" s="25"/>
      <c r="Q64" s="25"/>
      <c r="R64" s="25"/>
      <c r="S64" s="25"/>
      <c r="T64" s="25"/>
      <c r="U64" s="25"/>
      <c r="V64" s="25"/>
    </row>
    <row r="65" spans="1:22" ht="8.25" customHeight="1">
      <c r="A65" s="18">
        <f>SUM(0+D65)</f>
        <v>43.79</v>
      </c>
      <c r="B65" s="19" t="s">
        <v>158</v>
      </c>
      <c r="C65" s="20" t="s">
        <v>5</v>
      </c>
      <c r="D65" s="25">
        <f>SUM(E65:V65)</f>
        <v>43.79</v>
      </c>
      <c r="E65" s="23"/>
      <c r="F65" s="23"/>
      <c r="G65" s="25"/>
      <c r="H65" s="25"/>
      <c r="I65" s="25">
        <v>27.39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>
        <v>16.4</v>
      </c>
      <c r="V65" s="25"/>
    </row>
    <row r="66" spans="1:22" ht="8.25" customHeight="1">
      <c r="A66" s="18">
        <f>SUM(0+D66)</f>
        <v>29.92</v>
      </c>
      <c r="B66" s="19" t="s">
        <v>306</v>
      </c>
      <c r="C66" s="20" t="s">
        <v>27</v>
      </c>
      <c r="D66" s="25">
        <f>SUM(E66:V66)</f>
        <v>29.92</v>
      </c>
      <c r="E66" s="19"/>
      <c r="F66" s="19"/>
      <c r="G66" s="19"/>
      <c r="H66" s="19"/>
      <c r="I66" s="25"/>
      <c r="J66" s="25"/>
      <c r="K66" s="25"/>
      <c r="L66" s="25"/>
      <c r="M66" s="19"/>
      <c r="N66" s="19"/>
      <c r="O66" s="19"/>
      <c r="P66" s="19"/>
      <c r="Q66" s="19">
        <v>29.92</v>
      </c>
      <c r="R66" s="19"/>
      <c r="S66" s="19"/>
      <c r="T66" s="19"/>
      <c r="U66" s="19"/>
      <c r="V66" s="19"/>
    </row>
    <row r="67" spans="1:22" ht="8.25" customHeight="1">
      <c r="A67" s="18">
        <f>SUM(0+D67)</f>
        <v>29.64</v>
      </c>
      <c r="B67" s="19" t="s">
        <v>257</v>
      </c>
      <c r="C67" s="20" t="s">
        <v>7</v>
      </c>
      <c r="D67" s="25">
        <f>SUM(E67:V67)</f>
        <v>29.64</v>
      </c>
      <c r="E67" s="25"/>
      <c r="F67" s="25"/>
      <c r="G67" s="23"/>
      <c r="H67" s="23">
        <v>4.2</v>
      </c>
      <c r="I67" s="23">
        <v>14.94</v>
      </c>
      <c r="J67" s="23">
        <v>10.5</v>
      </c>
      <c r="K67" s="23"/>
      <c r="L67" s="23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8.25" customHeight="1">
      <c r="A68" s="18">
        <f>SUM(0+D68)</f>
        <v>27.95</v>
      </c>
      <c r="B68" s="19" t="s">
        <v>292</v>
      </c>
      <c r="C68" s="20" t="s">
        <v>19</v>
      </c>
      <c r="D68" s="25">
        <f>SUM(E68:V68)</f>
        <v>27.95</v>
      </c>
      <c r="E68" s="23"/>
      <c r="F68" s="23"/>
      <c r="G68" s="23"/>
      <c r="H68" s="23"/>
      <c r="I68" s="23"/>
      <c r="J68" s="23"/>
      <c r="K68" s="23"/>
      <c r="L68" s="23"/>
      <c r="M68" s="25"/>
      <c r="N68" s="25"/>
      <c r="O68" s="25">
        <v>9.79</v>
      </c>
      <c r="P68" s="25"/>
      <c r="Q68" s="25">
        <v>9.52</v>
      </c>
      <c r="R68" s="25"/>
      <c r="S68" s="25">
        <v>8.64</v>
      </c>
      <c r="T68" s="25"/>
      <c r="U68" s="25"/>
      <c r="V68" s="25"/>
    </row>
    <row r="69" spans="1:22" ht="8.25" customHeight="1">
      <c r="A69" s="18">
        <f>SUM(0+D69)</f>
        <v>27.39</v>
      </c>
      <c r="B69" s="19" t="s">
        <v>156</v>
      </c>
      <c r="C69" s="20" t="s">
        <v>5</v>
      </c>
      <c r="D69" s="25">
        <f>SUM(E69:V69)</f>
        <v>27.39</v>
      </c>
      <c r="E69" s="25"/>
      <c r="F69" s="25"/>
      <c r="G69" s="23"/>
      <c r="H69" s="23"/>
      <c r="I69" s="23">
        <v>27.39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8.25" customHeight="1">
      <c r="A70" s="18">
        <f>SUM(0+D70)</f>
        <v>26.840000000000003</v>
      </c>
      <c r="B70" s="19" t="s">
        <v>307</v>
      </c>
      <c r="C70" s="20" t="s">
        <v>19</v>
      </c>
      <c r="D70" s="25">
        <f>SUM(E70:V70)</f>
        <v>26.840000000000003</v>
      </c>
      <c r="E70" s="19"/>
      <c r="F70" s="19"/>
      <c r="G70" s="19"/>
      <c r="H70" s="19"/>
      <c r="I70" s="25"/>
      <c r="J70" s="25"/>
      <c r="K70" s="25"/>
      <c r="L70" s="25"/>
      <c r="M70" s="19"/>
      <c r="N70" s="19"/>
      <c r="O70" s="19"/>
      <c r="P70" s="19"/>
      <c r="Q70" s="19">
        <v>14.96</v>
      </c>
      <c r="R70" s="19"/>
      <c r="S70" s="19">
        <v>11.88</v>
      </c>
      <c r="T70" s="19"/>
      <c r="U70" s="19"/>
      <c r="V70" s="19"/>
    </row>
    <row r="71" spans="1:22" ht="8.25" customHeight="1">
      <c r="A71" s="18">
        <f>SUM(0+D71)</f>
        <v>26.4</v>
      </c>
      <c r="B71" s="19" t="s">
        <v>299</v>
      </c>
      <c r="C71" s="20" t="s">
        <v>19</v>
      </c>
      <c r="D71" s="25">
        <f>SUM(E71:V71)</f>
        <v>26.4</v>
      </c>
      <c r="E71" s="19"/>
      <c r="F71" s="19"/>
      <c r="G71" s="19"/>
      <c r="H71" s="19"/>
      <c r="I71" s="25"/>
      <c r="J71" s="25"/>
      <c r="K71" s="25"/>
      <c r="L71" s="25"/>
      <c r="M71" s="19"/>
      <c r="N71" s="19"/>
      <c r="O71" s="19"/>
      <c r="P71" s="19">
        <v>26.4</v>
      </c>
      <c r="Q71" s="19"/>
      <c r="R71" s="19"/>
      <c r="S71" s="19"/>
      <c r="T71" s="19"/>
      <c r="U71" s="19"/>
      <c r="V71" s="19"/>
    </row>
    <row r="72" spans="1:22" ht="8.25" customHeight="1">
      <c r="A72" s="18">
        <f>SUM(0+D72)</f>
        <v>25.81</v>
      </c>
      <c r="B72" s="19" t="s">
        <v>290</v>
      </c>
      <c r="C72" s="20" t="s">
        <v>29</v>
      </c>
      <c r="D72" s="25">
        <f>SUM(E72:V72)</f>
        <v>25.81</v>
      </c>
      <c r="E72" s="19"/>
      <c r="F72" s="19"/>
      <c r="G72" s="19"/>
      <c r="H72" s="19"/>
      <c r="I72" s="25"/>
      <c r="J72" s="25"/>
      <c r="K72" s="25"/>
      <c r="L72" s="25"/>
      <c r="M72" s="19"/>
      <c r="N72" s="19"/>
      <c r="O72" s="19">
        <v>25.81</v>
      </c>
      <c r="P72" s="19"/>
      <c r="Q72" s="19"/>
      <c r="R72" s="19"/>
      <c r="S72" s="19"/>
      <c r="T72" s="19"/>
      <c r="U72" s="19"/>
      <c r="V72" s="19"/>
    </row>
    <row r="73" spans="1:22" ht="8.25" customHeight="1">
      <c r="A73" s="18">
        <f>SUM(0+D73)</f>
        <v>22.619999999999997</v>
      </c>
      <c r="B73" s="19" t="s">
        <v>322</v>
      </c>
      <c r="C73" s="20" t="s">
        <v>24</v>
      </c>
      <c r="D73" s="25">
        <f>SUM(E73:V73)</f>
        <v>22.619999999999997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>
        <v>9.5</v>
      </c>
      <c r="U73" s="25">
        <v>13.12</v>
      </c>
      <c r="V73" s="25"/>
    </row>
    <row r="74" spans="1:22" ht="8.25" customHeight="1">
      <c r="A74" s="18">
        <f>SUM(0+D74)</f>
        <v>21.53</v>
      </c>
      <c r="B74" s="19" t="s">
        <v>223</v>
      </c>
      <c r="C74" s="20" t="s">
        <v>24</v>
      </c>
      <c r="D74" s="25">
        <f>SUM(E74:V74)</f>
        <v>21.53</v>
      </c>
      <c r="E74" s="23">
        <v>11.27</v>
      </c>
      <c r="F74" s="23">
        <v>10.26</v>
      </c>
      <c r="G74" s="23"/>
      <c r="H74" s="23"/>
      <c r="I74" s="23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8.25" customHeight="1">
      <c r="A75" s="18">
        <f>SUM(0+D75)</f>
        <v>18.04</v>
      </c>
      <c r="B75" s="19" t="s">
        <v>145</v>
      </c>
      <c r="C75" s="20" t="s">
        <v>39</v>
      </c>
      <c r="D75" s="25">
        <f>SUM(E75:V75)</f>
        <v>18.04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>
        <v>18.04</v>
      </c>
      <c r="V75" s="25"/>
    </row>
    <row r="76" spans="1:22" ht="8.25" customHeight="1">
      <c r="A76" s="18">
        <f>SUM(0+D76)</f>
        <v>18.04</v>
      </c>
      <c r="B76" s="19" t="s">
        <v>81</v>
      </c>
      <c r="C76" s="20" t="s">
        <v>7</v>
      </c>
      <c r="D76" s="25">
        <f>SUM(E76:V76)</f>
        <v>18.04</v>
      </c>
      <c r="E76" s="25"/>
      <c r="F76" s="25"/>
      <c r="G76" s="23"/>
      <c r="H76" s="23"/>
      <c r="I76" s="23"/>
      <c r="J76" s="23"/>
      <c r="K76" s="23"/>
      <c r="L76" s="23"/>
      <c r="M76" s="25"/>
      <c r="N76" s="25"/>
      <c r="O76" s="25"/>
      <c r="P76" s="25"/>
      <c r="Q76" s="25"/>
      <c r="R76" s="25"/>
      <c r="S76" s="25"/>
      <c r="T76" s="25"/>
      <c r="U76" s="25">
        <v>18.04</v>
      </c>
      <c r="V76" s="25"/>
    </row>
    <row r="77" spans="1:22" ht="8.25" customHeight="1">
      <c r="A77" s="18">
        <f>SUM(0+D77)</f>
        <v>17.71</v>
      </c>
      <c r="B77" s="19" t="s">
        <v>11</v>
      </c>
      <c r="C77" s="20" t="s">
        <v>12</v>
      </c>
      <c r="D77" s="25">
        <f>SUM(E77:V77)</f>
        <v>17.71</v>
      </c>
      <c r="E77" s="23">
        <v>17.71</v>
      </c>
      <c r="F77" s="23"/>
      <c r="G77" s="25"/>
      <c r="H77" s="25"/>
      <c r="I77" s="25"/>
      <c r="J77" s="23"/>
      <c r="K77" s="23"/>
      <c r="L77" s="23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8.25" customHeight="1">
      <c r="A78" s="18">
        <f>SUM(0+D78)</f>
        <v>17.43</v>
      </c>
      <c r="B78" s="19" t="s">
        <v>254</v>
      </c>
      <c r="C78" s="20" t="s">
        <v>12</v>
      </c>
      <c r="D78" s="25">
        <f>SUM(E78:V78)</f>
        <v>17.43</v>
      </c>
      <c r="E78" s="23"/>
      <c r="F78" s="23"/>
      <c r="G78" s="23"/>
      <c r="H78" s="23"/>
      <c r="I78" s="23">
        <v>17.43</v>
      </c>
      <c r="J78" s="23"/>
      <c r="K78" s="23"/>
      <c r="L78" s="23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8.25" customHeight="1">
      <c r="A79" s="18">
        <f>SUM(0+D79)</f>
        <v>17.43</v>
      </c>
      <c r="B79" s="19" t="s">
        <v>241</v>
      </c>
      <c r="C79" s="20" t="s">
        <v>7</v>
      </c>
      <c r="D79" s="25">
        <f>SUM(E79:V79)</f>
        <v>17.43</v>
      </c>
      <c r="E79" s="25"/>
      <c r="F79" s="25"/>
      <c r="G79" s="25"/>
      <c r="H79" s="25"/>
      <c r="I79" s="25">
        <v>17.43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8.25" customHeight="1">
      <c r="A80" s="18">
        <f>SUM(0+D80)</f>
        <v>15.36</v>
      </c>
      <c r="B80" s="19" t="s">
        <v>189</v>
      </c>
      <c r="C80" s="20" t="s">
        <v>24</v>
      </c>
      <c r="D80" s="25">
        <f>SUM(E80:V80)</f>
        <v>15.36</v>
      </c>
      <c r="E80" s="23">
        <v>9.66</v>
      </c>
      <c r="F80" s="23"/>
      <c r="G80" s="23"/>
      <c r="H80" s="23"/>
      <c r="I80" s="23"/>
      <c r="J80" s="23"/>
      <c r="K80" s="23"/>
      <c r="L80" s="23"/>
      <c r="M80" s="25"/>
      <c r="N80" s="25"/>
      <c r="O80" s="25"/>
      <c r="P80" s="25"/>
      <c r="Q80" s="25"/>
      <c r="R80" s="25"/>
      <c r="S80" s="25"/>
      <c r="T80" s="25">
        <v>5.7</v>
      </c>
      <c r="U80" s="25"/>
      <c r="V80" s="25"/>
    </row>
    <row r="81" spans="1:22" ht="8.25" customHeight="1">
      <c r="A81" s="18">
        <f>SUM(0+D81)</f>
        <v>14.94</v>
      </c>
      <c r="B81" s="19" t="s">
        <v>256</v>
      </c>
      <c r="C81" s="20" t="s">
        <v>39</v>
      </c>
      <c r="D81" s="25">
        <f>SUM(E81:V81)</f>
        <v>14.94</v>
      </c>
      <c r="E81" s="25"/>
      <c r="F81" s="25"/>
      <c r="G81" s="23"/>
      <c r="H81" s="23"/>
      <c r="I81" s="23">
        <v>14.94</v>
      </c>
      <c r="J81" s="23"/>
      <c r="K81" s="23"/>
      <c r="L81" s="23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8.25" customHeight="1">
      <c r="A82" s="18">
        <f>SUM(0+D82)</f>
        <v>14.52</v>
      </c>
      <c r="B82" s="19" t="s">
        <v>302</v>
      </c>
      <c r="C82" s="20" t="s">
        <v>19</v>
      </c>
      <c r="D82" s="25">
        <f>SUM(E82:V82)</f>
        <v>14.52</v>
      </c>
      <c r="E82" s="25"/>
      <c r="F82" s="25"/>
      <c r="G82" s="23"/>
      <c r="H82" s="23"/>
      <c r="I82" s="23"/>
      <c r="J82" s="23"/>
      <c r="K82" s="23"/>
      <c r="L82" s="23"/>
      <c r="M82" s="25"/>
      <c r="N82" s="25"/>
      <c r="O82" s="25"/>
      <c r="P82" s="25">
        <v>14.52</v>
      </c>
      <c r="Q82" s="25"/>
      <c r="R82" s="25"/>
      <c r="S82" s="25"/>
      <c r="T82" s="25"/>
      <c r="U82" s="25"/>
      <c r="V82" s="25"/>
    </row>
    <row r="83" spans="1:22" ht="8.25" customHeight="1">
      <c r="A83" s="18">
        <f>SUM(0+D83)</f>
        <v>13.64</v>
      </c>
      <c r="B83" s="19" t="s">
        <v>300</v>
      </c>
      <c r="C83" s="20" t="s">
        <v>19</v>
      </c>
      <c r="D83" s="25">
        <f>SUM(E83:V83)</f>
        <v>13.64</v>
      </c>
      <c r="E83" s="19"/>
      <c r="F83" s="19"/>
      <c r="G83" s="19"/>
      <c r="H83" s="19"/>
      <c r="I83" s="25"/>
      <c r="J83" s="25"/>
      <c r="K83" s="25"/>
      <c r="L83" s="25"/>
      <c r="M83" s="19"/>
      <c r="N83" s="19"/>
      <c r="O83" s="19"/>
      <c r="P83" s="19">
        <v>13.64</v>
      </c>
      <c r="Q83" s="19"/>
      <c r="R83" s="19"/>
      <c r="S83" s="19"/>
      <c r="T83" s="19"/>
      <c r="U83" s="19"/>
      <c r="V83" s="19"/>
    </row>
    <row r="84" spans="1:22" ht="8.25" customHeight="1">
      <c r="A84" s="18">
        <f>SUM(0+D84)</f>
        <v>13.12</v>
      </c>
      <c r="B84" s="19" t="s">
        <v>17</v>
      </c>
      <c r="C84" s="20" t="s">
        <v>5</v>
      </c>
      <c r="D84" s="25">
        <f>SUM(E84:V84)</f>
        <v>13.12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>
        <v>13.12</v>
      </c>
      <c r="V84" s="25"/>
    </row>
    <row r="85" spans="1:22" ht="8.25" customHeight="1">
      <c r="A85" s="18">
        <f>SUM(0+D85)</f>
        <v>9.84</v>
      </c>
      <c r="B85" s="19" t="s">
        <v>324</v>
      </c>
      <c r="C85" s="20" t="s">
        <v>15</v>
      </c>
      <c r="D85" s="25">
        <f>SUM(E85:V85)</f>
        <v>9.84</v>
      </c>
      <c r="E85" s="25"/>
      <c r="F85" s="25"/>
      <c r="G85" s="25"/>
      <c r="H85" s="25"/>
      <c r="I85" s="25"/>
      <c r="J85" s="23"/>
      <c r="K85" s="23"/>
      <c r="L85" s="23"/>
      <c r="M85" s="25"/>
      <c r="N85" s="25"/>
      <c r="O85" s="25"/>
      <c r="P85" s="25"/>
      <c r="Q85" s="25"/>
      <c r="R85" s="25"/>
      <c r="S85" s="25"/>
      <c r="T85" s="25"/>
      <c r="U85" s="25">
        <v>9.84</v>
      </c>
      <c r="V85" s="25"/>
    </row>
    <row r="86" spans="1:22" ht="8.25" customHeight="1">
      <c r="A86" s="18">
        <f>SUM(0+D86)</f>
        <v>9.68</v>
      </c>
      <c r="B86" s="19" t="s">
        <v>244</v>
      </c>
      <c r="C86" s="20" t="s">
        <v>7</v>
      </c>
      <c r="D86" s="25">
        <f>SUM(E86:V86)</f>
        <v>9.68</v>
      </c>
      <c r="E86" s="25"/>
      <c r="F86" s="25"/>
      <c r="G86" s="23"/>
      <c r="H86" s="23"/>
      <c r="I86" s="23"/>
      <c r="J86" s="23"/>
      <c r="K86" s="23"/>
      <c r="L86" s="23"/>
      <c r="M86" s="25"/>
      <c r="N86" s="25">
        <v>9.68</v>
      </c>
      <c r="O86" s="25"/>
      <c r="P86" s="25"/>
      <c r="Q86" s="25"/>
      <c r="R86" s="25"/>
      <c r="S86" s="25"/>
      <c r="T86" s="25"/>
      <c r="U86" s="25"/>
      <c r="V86" s="25"/>
    </row>
    <row r="87" spans="1:22" ht="8.25" customHeight="1">
      <c r="A87" s="18">
        <f>SUM(0+D87)</f>
        <v>8.25</v>
      </c>
      <c r="B87" s="19" t="s">
        <v>311</v>
      </c>
      <c r="C87" s="20" t="s">
        <v>19</v>
      </c>
      <c r="D87" s="25">
        <f>SUM(E87:V87)</f>
        <v>8.25</v>
      </c>
      <c r="E87" s="23"/>
      <c r="F87" s="23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v>8.25</v>
      </c>
      <c r="S87" s="25"/>
      <c r="T87" s="25"/>
      <c r="U87" s="25"/>
      <c r="V87" s="25"/>
    </row>
    <row r="88" spans="1:22" ht="8.25" customHeight="1">
      <c r="A88" s="18">
        <f>SUM(0+D88)</f>
        <v>6.03</v>
      </c>
      <c r="B88" s="19" t="s">
        <v>280</v>
      </c>
      <c r="C88" s="20" t="s">
        <v>15</v>
      </c>
      <c r="D88" s="25">
        <f>SUM(E88:V88)</f>
        <v>6.03</v>
      </c>
      <c r="E88" s="19"/>
      <c r="F88" s="19"/>
      <c r="G88" s="19"/>
      <c r="H88" s="19"/>
      <c r="I88" s="25"/>
      <c r="J88" s="25"/>
      <c r="K88" s="25"/>
      <c r="L88" s="25">
        <v>6.03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8.25" customHeight="1">
      <c r="A89" s="18">
        <f>SUM(0+D89)</f>
        <v>2.25</v>
      </c>
      <c r="B89" s="19" t="s">
        <v>261</v>
      </c>
      <c r="C89" s="20" t="s">
        <v>19</v>
      </c>
      <c r="D89" s="25">
        <f>SUM(E89:V89)</f>
        <v>2.25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>
        <v>2.25</v>
      </c>
      <c r="S89" s="25"/>
      <c r="T89" s="25"/>
      <c r="U89" s="25"/>
      <c r="V89" s="25"/>
    </row>
    <row r="90" spans="1:22" ht="8.25" customHeight="1">
      <c r="A90" s="18">
        <f aca="true" t="shared" si="0" ref="A90:A99">SUM(0+D90)</f>
        <v>0</v>
      </c>
      <c r="B90" s="19"/>
      <c r="C90" s="20"/>
      <c r="D90" s="25">
        <f aca="true" t="shared" si="1" ref="D90:D99">SUM(E90:V90)</f>
        <v>0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ht="8.25" customHeight="1">
      <c r="A91" s="18">
        <f t="shared" si="0"/>
        <v>0</v>
      </c>
      <c r="B91" s="19"/>
      <c r="C91" s="20"/>
      <c r="D91" s="25">
        <f t="shared" si="1"/>
        <v>0</v>
      </c>
      <c r="E91" s="23"/>
      <c r="F91" s="23"/>
      <c r="G91" s="23"/>
      <c r="H91" s="23"/>
      <c r="I91" s="23"/>
      <c r="J91" s="23"/>
      <c r="K91" s="23"/>
      <c r="L91" s="23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8.25" customHeight="1">
      <c r="A92" s="18">
        <f t="shared" si="0"/>
        <v>0</v>
      </c>
      <c r="B92" s="19"/>
      <c r="C92" s="20"/>
      <c r="D92" s="25">
        <f t="shared" si="1"/>
        <v>0</v>
      </c>
      <c r="E92" s="23"/>
      <c r="F92" s="23"/>
      <c r="G92" s="23"/>
      <c r="H92" s="23"/>
      <c r="I92" s="23"/>
      <c r="J92" s="23"/>
      <c r="K92" s="23"/>
      <c r="L92" s="23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ht="8.25" customHeight="1">
      <c r="A93" s="18">
        <f t="shared" si="0"/>
        <v>0</v>
      </c>
      <c r="B93" s="19"/>
      <c r="C93" s="20"/>
      <c r="D93" s="25">
        <f t="shared" si="1"/>
        <v>0</v>
      </c>
      <c r="E93" s="23"/>
      <c r="F93" s="23"/>
      <c r="G93" s="23"/>
      <c r="H93" s="23"/>
      <c r="I93" s="23"/>
      <c r="J93" s="23"/>
      <c r="K93" s="23"/>
      <c r="L93" s="23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ht="8.25" customHeight="1">
      <c r="A94" s="18">
        <f t="shared" si="0"/>
        <v>0</v>
      </c>
      <c r="B94" s="19"/>
      <c r="C94" s="20"/>
      <c r="D94" s="25">
        <f t="shared" si="1"/>
        <v>0</v>
      </c>
      <c r="E94" s="23"/>
      <c r="F94" s="23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8.25" customHeight="1">
      <c r="A95" s="18">
        <f t="shared" si="0"/>
        <v>0</v>
      </c>
      <c r="B95" s="19"/>
      <c r="C95" s="20"/>
      <c r="D95" s="25">
        <f t="shared" si="1"/>
        <v>0</v>
      </c>
      <c r="E95" s="23"/>
      <c r="F95" s="23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ht="8.25" customHeight="1">
      <c r="A96" s="18">
        <f t="shared" si="0"/>
        <v>0</v>
      </c>
      <c r="B96" s="19"/>
      <c r="C96" s="20"/>
      <c r="D96" s="25">
        <f t="shared" si="1"/>
        <v>0</v>
      </c>
      <c r="E96" s="25"/>
      <c r="F96" s="25"/>
      <c r="G96" s="23"/>
      <c r="H96" s="23"/>
      <c r="I96" s="23"/>
      <c r="J96" s="23"/>
      <c r="K96" s="23"/>
      <c r="L96" s="23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ht="8.25" customHeight="1">
      <c r="A97" s="18">
        <f t="shared" si="0"/>
        <v>0</v>
      </c>
      <c r="B97" s="19"/>
      <c r="C97" s="20"/>
      <c r="D97" s="25">
        <f t="shared" si="1"/>
        <v>0</v>
      </c>
      <c r="E97" s="23"/>
      <c r="F97" s="23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8.25" customHeight="1">
      <c r="A98" s="18">
        <f t="shared" si="0"/>
        <v>0</v>
      </c>
      <c r="B98" s="19"/>
      <c r="C98" s="20"/>
      <c r="D98" s="25">
        <f t="shared" si="1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8.25" customHeight="1">
      <c r="A99" s="18">
        <f t="shared" si="0"/>
        <v>0</v>
      </c>
      <c r="B99" s="19"/>
      <c r="C99" s="20"/>
      <c r="D99" s="25">
        <f t="shared" si="1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9:12" ht="8.25" customHeight="1">
      <c r="I100" s="32"/>
      <c r="J100" s="32"/>
      <c r="K100" s="32"/>
      <c r="L100" s="32"/>
    </row>
    <row r="101" spans="9:12" ht="8.25" customHeight="1">
      <c r="I101" s="32"/>
      <c r="J101" s="32"/>
      <c r="K101" s="32"/>
      <c r="L101" s="32"/>
    </row>
    <row r="102" spans="9:12" ht="8.25" customHeight="1">
      <c r="I102" s="32"/>
      <c r="J102" s="32"/>
      <c r="K102" s="32"/>
      <c r="L102" s="32"/>
    </row>
    <row r="103" spans="9:12" ht="8.25" customHeight="1">
      <c r="I103" s="32"/>
      <c r="J103" s="32"/>
      <c r="K103" s="32"/>
      <c r="L103" s="32"/>
    </row>
    <row r="104" spans="9:12" ht="8.25" customHeight="1">
      <c r="I104" s="32"/>
      <c r="J104" s="32"/>
      <c r="K104" s="32"/>
      <c r="L104" s="32"/>
    </row>
    <row r="105" spans="9:12" ht="8.25" customHeight="1">
      <c r="I105" s="32"/>
      <c r="J105" s="32"/>
      <c r="K105" s="32"/>
      <c r="L105" s="32"/>
    </row>
    <row r="106" spans="9:12" ht="8.25" customHeight="1">
      <c r="I106" s="32"/>
      <c r="J106" s="32"/>
      <c r="K106" s="32"/>
      <c r="L106" s="32"/>
    </row>
    <row r="107" spans="9:12" ht="8.25" customHeight="1">
      <c r="I107" s="32"/>
      <c r="J107" s="32"/>
      <c r="K107" s="32"/>
      <c r="L107" s="32"/>
    </row>
    <row r="108" spans="9:12" ht="8.25" customHeight="1">
      <c r="I108" s="32"/>
      <c r="J108" s="32"/>
      <c r="K108" s="32"/>
      <c r="L108" s="32"/>
    </row>
    <row r="109" spans="9:12" ht="8.25" customHeight="1">
      <c r="I109" s="32"/>
      <c r="J109" s="32"/>
      <c r="K109" s="32"/>
      <c r="L109" s="32"/>
    </row>
    <row r="110" spans="9:12" ht="8.25" customHeight="1">
      <c r="I110" s="32"/>
      <c r="J110" s="32"/>
      <c r="K110" s="32"/>
      <c r="L110" s="32"/>
    </row>
    <row r="111" spans="9:12" ht="8.25" customHeight="1">
      <c r="I111" s="32"/>
      <c r="J111" s="32"/>
      <c r="K111" s="32"/>
      <c r="L111" s="32"/>
    </row>
    <row r="112" spans="9:12" ht="8.25" customHeight="1">
      <c r="I112" s="32"/>
      <c r="J112" s="32"/>
      <c r="K112" s="32"/>
      <c r="L112" s="32"/>
    </row>
    <row r="113" spans="9:12" ht="8.25" customHeight="1">
      <c r="I113" s="32"/>
      <c r="J113" s="32"/>
      <c r="K113" s="32"/>
      <c r="L113" s="32"/>
    </row>
    <row r="114" spans="9:12" ht="8.25" customHeight="1">
      <c r="I114" s="32"/>
      <c r="J114" s="32"/>
      <c r="K114" s="32"/>
      <c r="L114" s="32"/>
    </row>
    <row r="115" spans="9:12" ht="8.25" customHeight="1">
      <c r="I115" s="32"/>
      <c r="J115" s="32"/>
      <c r="K115" s="32"/>
      <c r="L115" s="32"/>
    </row>
    <row r="116" spans="9:12" ht="8.25" customHeight="1">
      <c r="I116" s="32"/>
      <c r="J116" s="32"/>
      <c r="K116" s="32"/>
      <c r="L116" s="32"/>
    </row>
    <row r="117" spans="9:12" ht="8.25" customHeight="1">
      <c r="I117" s="32"/>
      <c r="J117" s="32"/>
      <c r="K117" s="32"/>
      <c r="L117" s="32"/>
    </row>
    <row r="118" spans="9:12" ht="8.25" customHeight="1">
      <c r="I118" s="32"/>
      <c r="J118" s="32"/>
      <c r="K118" s="32"/>
      <c r="L118" s="32"/>
    </row>
    <row r="119" spans="9:12" ht="8.25" customHeight="1">
      <c r="I119" s="32"/>
      <c r="J119" s="32"/>
      <c r="K119" s="32"/>
      <c r="L119" s="32"/>
    </row>
    <row r="120" spans="9:12" ht="8.25" customHeight="1">
      <c r="I120" s="32"/>
      <c r="J120" s="32"/>
      <c r="K120" s="32"/>
      <c r="L120" s="32"/>
    </row>
    <row r="121" spans="9:12" ht="8.25" customHeight="1">
      <c r="I121" s="32"/>
      <c r="J121" s="32"/>
      <c r="K121" s="32"/>
      <c r="L121" s="32"/>
    </row>
    <row r="122" spans="9:12" ht="8.25" customHeight="1">
      <c r="I122" s="32"/>
      <c r="J122" s="32"/>
      <c r="K122" s="32"/>
      <c r="L122" s="32"/>
    </row>
    <row r="123" spans="9:12" ht="8.25" customHeight="1">
      <c r="I123" s="32"/>
      <c r="J123" s="32"/>
      <c r="K123" s="32"/>
      <c r="L123" s="32"/>
    </row>
    <row r="124" spans="9:12" ht="8.25" customHeight="1">
      <c r="I124" s="32"/>
      <c r="J124" s="32"/>
      <c r="K124" s="32"/>
      <c r="L124" s="32"/>
    </row>
    <row r="125" spans="9:12" ht="8.25" customHeight="1">
      <c r="I125" s="32"/>
      <c r="J125" s="32"/>
      <c r="K125" s="32"/>
      <c r="L125" s="32"/>
    </row>
    <row r="126" spans="9:12" ht="8.25" customHeight="1">
      <c r="I126" s="32"/>
      <c r="J126" s="32"/>
      <c r="K126" s="32"/>
      <c r="L126" s="32"/>
    </row>
    <row r="127" spans="9:12" ht="8.25" customHeight="1">
      <c r="I127" s="32"/>
      <c r="J127" s="32"/>
      <c r="K127" s="32"/>
      <c r="L127" s="32"/>
    </row>
    <row r="128" spans="9:12" ht="8.25" customHeight="1">
      <c r="I128" s="32"/>
      <c r="J128" s="32"/>
      <c r="K128" s="32"/>
      <c r="L128" s="32"/>
    </row>
    <row r="129" spans="9:12" ht="8.25" customHeight="1">
      <c r="I129" s="32"/>
      <c r="J129" s="32"/>
      <c r="K129" s="32"/>
      <c r="L129" s="32"/>
    </row>
    <row r="130" spans="9:12" ht="8.25" customHeight="1">
      <c r="I130" s="32"/>
      <c r="J130" s="32"/>
      <c r="K130" s="32"/>
      <c r="L130" s="32"/>
    </row>
    <row r="131" spans="9:12" ht="8.25" customHeight="1">
      <c r="I131" s="32"/>
      <c r="J131" s="32"/>
      <c r="K131" s="32"/>
      <c r="L131" s="32"/>
    </row>
    <row r="132" spans="9:12" ht="8.25" customHeight="1">
      <c r="I132" s="32"/>
      <c r="J132" s="32"/>
      <c r="K132" s="32"/>
      <c r="L132" s="32"/>
    </row>
    <row r="133" spans="9:12" ht="8.25" customHeight="1">
      <c r="I133" s="32"/>
      <c r="J133" s="32"/>
      <c r="K133" s="32"/>
      <c r="L133" s="32"/>
    </row>
    <row r="134" spans="9:12" ht="8.25" customHeight="1">
      <c r="I134" s="32"/>
      <c r="J134" s="32"/>
      <c r="K134" s="32"/>
      <c r="L134" s="32"/>
    </row>
    <row r="135" spans="9:12" ht="8.25" customHeight="1">
      <c r="I135" s="32"/>
      <c r="J135" s="32"/>
      <c r="K135" s="32"/>
      <c r="L135" s="32"/>
    </row>
    <row r="136" spans="9:12" ht="8.25" customHeight="1">
      <c r="I136" s="32"/>
      <c r="J136" s="32"/>
      <c r="K136" s="32"/>
      <c r="L136" s="32"/>
    </row>
    <row r="137" spans="9:12" ht="8.25" customHeight="1">
      <c r="I137" s="32"/>
      <c r="J137" s="32"/>
      <c r="K137" s="32"/>
      <c r="L137" s="32"/>
    </row>
    <row r="138" spans="9:12" ht="8.25" customHeight="1">
      <c r="I138" s="32"/>
      <c r="J138" s="32"/>
      <c r="K138" s="32"/>
      <c r="L138" s="32"/>
    </row>
    <row r="139" spans="9:12" ht="8.25" customHeight="1">
      <c r="I139" s="32"/>
      <c r="J139" s="32"/>
      <c r="K139" s="32"/>
      <c r="L139" s="32"/>
    </row>
    <row r="140" spans="9:12" ht="8.25" customHeight="1">
      <c r="I140" s="32"/>
      <c r="J140" s="32"/>
      <c r="K140" s="32"/>
      <c r="L140" s="32"/>
    </row>
    <row r="141" spans="9:12" ht="8.25" customHeight="1">
      <c r="I141" s="32"/>
      <c r="J141" s="32"/>
      <c r="K141" s="32"/>
      <c r="L141" s="32"/>
    </row>
    <row r="142" spans="9:12" ht="8.25" customHeight="1">
      <c r="I142" s="32"/>
      <c r="J142" s="32"/>
      <c r="K142" s="32"/>
      <c r="L142" s="32"/>
    </row>
    <row r="143" spans="9:12" ht="8.25" customHeight="1">
      <c r="I143" s="32"/>
      <c r="J143" s="32"/>
      <c r="K143" s="32"/>
      <c r="L143" s="32"/>
    </row>
    <row r="144" spans="9:12" ht="8.25" customHeight="1">
      <c r="I144" s="32"/>
      <c r="J144" s="32"/>
      <c r="K144" s="32"/>
      <c r="L144" s="32"/>
    </row>
    <row r="145" spans="9:12" ht="8.25" customHeight="1">
      <c r="I145" s="32"/>
      <c r="J145" s="32"/>
      <c r="K145" s="32"/>
      <c r="L145" s="32"/>
    </row>
    <row r="146" spans="9:12" ht="8.25" customHeight="1">
      <c r="I146" s="32"/>
      <c r="J146" s="32"/>
      <c r="K146" s="32"/>
      <c r="L146" s="32"/>
    </row>
    <row r="147" spans="9:12" ht="8.25" customHeight="1">
      <c r="I147" s="32"/>
      <c r="J147" s="32"/>
      <c r="K147" s="32"/>
      <c r="L147" s="32"/>
    </row>
    <row r="148" spans="9:12" ht="8.25" customHeight="1">
      <c r="I148" s="32"/>
      <c r="J148" s="32"/>
      <c r="K148" s="32"/>
      <c r="L148" s="32"/>
    </row>
    <row r="149" spans="9:12" ht="8.25" customHeight="1">
      <c r="I149" s="32"/>
      <c r="J149" s="32"/>
      <c r="K149" s="32"/>
      <c r="L149" s="32"/>
    </row>
    <row r="150" spans="9:12" ht="8.25" customHeight="1">
      <c r="I150" s="32"/>
      <c r="J150" s="32"/>
      <c r="K150" s="32"/>
      <c r="L150" s="32"/>
    </row>
    <row r="151" spans="9:12" ht="8.25" customHeight="1">
      <c r="I151" s="32"/>
      <c r="J151" s="32"/>
      <c r="K151" s="32"/>
      <c r="L151" s="32"/>
    </row>
    <row r="152" spans="9:12" ht="8.25" customHeight="1">
      <c r="I152" s="32"/>
      <c r="J152" s="32"/>
      <c r="K152" s="32"/>
      <c r="L152" s="32"/>
    </row>
    <row r="153" spans="9:12" ht="8.25" customHeight="1">
      <c r="I153" s="32"/>
      <c r="J153" s="32"/>
      <c r="K153" s="32"/>
      <c r="L153" s="32"/>
    </row>
    <row r="154" spans="9:12" ht="8.25" customHeight="1">
      <c r="I154" s="32"/>
      <c r="J154" s="32"/>
      <c r="K154" s="32"/>
      <c r="L154" s="32"/>
    </row>
    <row r="155" spans="9:12" ht="8.25" customHeight="1">
      <c r="I155" s="32"/>
      <c r="J155" s="32"/>
      <c r="K155" s="32"/>
      <c r="L155" s="32"/>
    </row>
    <row r="156" spans="9:12" ht="8.25" customHeight="1">
      <c r="I156" s="32"/>
      <c r="J156" s="32"/>
      <c r="K156" s="32"/>
      <c r="L156" s="32"/>
    </row>
    <row r="157" spans="9:12" ht="8.25" customHeight="1">
      <c r="I157" s="32"/>
      <c r="J157" s="32"/>
      <c r="K157" s="32"/>
      <c r="L157" s="32"/>
    </row>
    <row r="158" spans="9:12" ht="8.25" customHeight="1">
      <c r="I158" s="32"/>
      <c r="J158" s="32"/>
      <c r="K158" s="32"/>
      <c r="L158" s="32"/>
    </row>
    <row r="159" spans="9:12" ht="8.25" customHeight="1">
      <c r="I159" s="32"/>
      <c r="J159" s="32"/>
      <c r="K159" s="32"/>
      <c r="L159" s="32"/>
    </row>
    <row r="160" spans="9:12" ht="8.25" customHeight="1">
      <c r="I160" s="32"/>
      <c r="J160" s="32"/>
      <c r="K160" s="32"/>
      <c r="L160" s="32"/>
    </row>
    <row r="161" spans="9:12" ht="8.25" customHeight="1">
      <c r="I161" s="32"/>
      <c r="J161" s="32"/>
      <c r="K161" s="32"/>
      <c r="L161" s="32"/>
    </row>
    <row r="162" spans="9:12" ht="8.25" customHeight="1">
      <c r="I162" s="32"/>
      <c r="J162" s="32"/>
      <c r="K162" s="32"/>
      <c r="L162" s="32"/>
    </row>
    <row r="163" spans="9:12" ht="8.25" customHeight="1">
      <c r="I163" s="32"/>
      <c r="J163" s="32"/>
      <c r="K163" s="32"/>
      <c r="L163" s="32"/>
    </row>
    <row r="164" spans="9:12" ht="8.25" customHeight="1">
      <c r="I164" s="32"/>
      <c r="J164" s="32"/>
      <c r="K164" s="32"/>
      <c r="L164" s="32"/>
    </row>
    <row r="165" spans="9:12" ht="8.25" customHeight="1">
      <c r="I165" s="32"/>
      <c r="J165" s="32"/>
      <c r="K165" s="32"/>
      <c r="L165" s="32"/>
    </row>
    <row r="166" spans="9:12" ht="8.25" customHeight="1">
      <c r="I166" s="32"/>
      <c r="J166" s="32"/>
      <c r="K166" s="32"/>
      <c r="L166" s="32"/>
    </row>
    <row r="167" spans="9:12" ht="8.25" customHeight="1">
      <c r="I167" s="32"/>
      <c r="J167" s="32"/>
      <c r="K167" s="32"/>
      <c r="L167" s="32"/>
    </row>
    <row r="168" spans="9:12" ht="8.25" customHeight="1">
      <c r="I168" s="32"/>
      <c r="J168" s="32"/>
      <c r="K168" s="32"/>
      <c r="L168" s="32"/>
    </row>
    <row r="169" spans="9:12" ht="8.25" customHeight="1">
      <c r="I169" s="32"/>
      <c r="J169" s="32"/>
      <c r="K169" s="32"/>
      <c r="L169" s="32"/>
    </row>
    <row r="170" spans="9:12" ht="8.25" customHeight="1">
      <c r="I170" s="32"/>
      <c r="J170" s="32"/>
      <c r="K170" s="32"/>
      <c r="L170" s="32"/>
    </row>
    <row r="171" spans="9:12" ht="8.25" customHeight="1">
      <c r="I171" s="32"/>
      <c r="J171" s="32"/>
      <c r="K171" s="32"/>
      <c r="L171" s="32"/>
    </row>
    <row r="172" spans="9:12" ht="8.25" customHeight="1">
      <c r="I172" s="32"/>
      <c r="J172" s="32"/>
      <c r="K172" s="32"/>
      <c r="L172" s="32"/>
    </row>
    <row r="173" spans="9:12" ht="8.25" customHeight="1">
      <c r="I173" s="32"/>
      <c r="J173" s="32"/>
      <c r="K173" s="32"/>
      <c r="L173" s="32"/>
    </row>
    <row r="174" spans="9:12" ht="8.25" customHeight="1">
      <c r="I174" s="32"/>
      <c r="J174" s="32"/>
      <c r="K174" s="32"/>
      <c r="L174" s="32"/>
    </row>
    <row r="175" spans="9:12" ht="8.25" customHeight="1">
      <c r="I175" s="32"/>
      <c r="J175" s="32"/>
      <c r="K175" s="32"/>
      <c r="L175" s="32"/>
    </row>
    <row r="176" spans="9:12" ht="8.25" customHeight="1">
      <c r="I176" s="32"/>
      <c r="J176" s="32"/>
      <c r="K176" s="32"/>
      <c r="L176" s="32"/>
    </row>
    <row r="177" spans="9:12" ht="8.25" customHeight="1">
      <c r="I177" s="32"/>
      <c r="J177" s="32"/>
      <c r="K177" s="32"/>
      <c r="L177" s="32"/>
    </row>
    <row r="178" spans="9:12" ht="8.25" customHeight="1">
      <c r="I178" s="32"/>
      <c r="J178" s="32"/>
      <c r="K178" s="32"/>
      <c r="L178" s="32"/>
    </row>
    <row r="179" spans="9:12" ht="8.25" customHeight="1">
      <c r="I179" s="32"/>
      <c r="J179" s="32"/>
      <c r="K179" s="32"/>
      <c r="L179" s="32"/>
    </row>
    <row r="180" spans="9:12" ht="8.25" customHeight="1">
      <c r="I180" s="32"/>
      <c r="J180" s="32"/>
      <c r="K180" s="32"/>
      <c r="L180" s="32"/>
    </row>
    <row r="181" spans="9:12" ht="8.25" customHeight="1">
      <c r="I181" s="32"/>
      <c r="J181" s="32"/>
      <c r="K181" s="32"/>
      <c r="L181" s="32"/>
    </row>
    <row r="182" spans="9:12" ht="8.25" customHeight="1">
      <c r="I182" s="32"/>
      <c r="J182" s="32"/>
      <c r="K182" s="32"/>
      <c r="L182" s="32"/>
    </row>
    <row r="183" spans="9:12" ht="8.25" customHeight="1">
      <c r="I183" s="32"/>
      <c r="J183" s="32"/>
      <c r="K183" s="32"/>
      <c r="L183" s="32"/>
    </row>
    <row r="184" spans="9:12" ht="8.25" customHeight="1">
      <c r="I184" s="32"/>
      <c r="J184" s="32"/>
      <c r="K184" s="32"/>
      <c r="L184" s="32"/>
    </row>
    <row r="185" spans="9:12" ht="8.25" customHeight="1">
      <c r="I185" s="32"/>
      <c r="J185" s="32"/>
      <c r="K185" s="32"/>
      <c r="L185" s="32"/>
    </row>
    <row r="186" spans="9:12" ht="8.25" customHeight="1">
      <c r="I186" s="32"/>
      <c r="J186" s="32"/>
      <c r="K186" s="32"/>
      <c r="L186" s="32"/>
    </row>
    <row r="187" spans="9:12" ht="8.25" customHeight="1">
      <c r="I187" s="32"/>
      <c r="J187" s="32"/>
      <c r="K187" s="32"/>
      <c r="L187" s="32"/>
    </row>
    <row r="188" spans="9:12" ht="8.25" customHeight="1">
      <c r="I188" s="32"/>
      <c r="J188" s="32"/>
      <c r="K188" s="32"/>
      <c r="L188" s="32"/>
    </row>
    <row r="189" spans="9:12" ht="8.25" customHeight="1">
      <c r="I189" s="32"/>
      <c r="J189" s="32"/>
      <c r="K189" s="32"/>
      <c r="L189" s="32"/>
    </row>
    <row r="190" spans="9:12" ht="8.25" customHeight="1">
      <c r="I190" s="32"/>
      <c r="J190" s="32"/>
      <c r="K190" s="32"/>
      <c r="L190" s="32"/>
    </row>
    <row r="191" spans="9:12" ht="8.25" customHeight="1">
      <c r="I191" s="32"/>
      <c r="J191" s="32"/>
      <c r="K191" s="32"/>
      <c r="L191" s="32"/>
    </row>
    <row r="192" spans="9:12" ht="8.25" customHeight="1">
      <c r="I192" s="32"/>
      <c r="J192" s="32"/>
      <c r="K192" s="32"/>
      <c r="L192" s="32"/>
    </row>
    <row r="193" spans="9:12" ht="8.25" customHeight="1">
      <c r="I193" s="32"/>
      <c r="J193" s="32"/>
      <c r="K193" s="32"/>
      <c r="L193" s="32"/>
    </row>
    <row r="194" spans="9:12" ht="8.25" customHeight="1">
      <c r="I194" s="32"/>
      <c r="J194" s="32"/>
      <c r="K194" s="32"/>
      <c r="L194" s="32"/>
    </row>
    <row r="195" spans="9:12" ht="8.25" customHeight="1">
      <c r="I195" s="32"/>
      <c r="J195" s="32"/>
      <c r="K195" s="32"/>
      <c r="L195" s="32"/>
    </row>
    <row r="196" spans="9:12" ht="8.25" customHeight="1">
      <c r="I196" s="32"/>
      <c r="J196" s="32"/>
      <c r="K196" s="32"/>
      <c r="L196" s="32"/>
    </row>
    <row r="197" spans="9:12" ht="8.25" customHeight="1">
      <c r="I197" s="32"/>
      <c r="J197" s="32"/>
      <c r="K197" s="32"/>
      <c r="L197" s="32"/>
    </row>
    <row r="198" spans="9:12" ht="8.25" customHeight="1">
      <c r="I198" s="32"/>
      <c r="J198" s="32"/>
      <c r="K198" s="32"/>
      <c r="L198" s="32"/>
    </row>
    <row r="199" spans="9:12" ht="8.25" customHeight="1">
      <c r="I199" s="32"/>
      <c r="J199" s="32"/>
      <c r="K199" s="32"/>
      <c r="L199" s="32"/>
    </row>
    <row r="200" spans="9:12" ht="8.25" customHeight="1">
      <c r="I200" s="32"/>
      <c r="J200" s="32"/>
      <c r="K200" s="32"/>
      <c r="L200" s="32"/>
    </row>
    <row r="201" spans="9:12" ht="8.25" customHeight="1">
      <c r="I201" s="32"/>
      <c r="J201" s="32"/>
      <c r="K201" s="32"/>
      <c r="L201" s="32"/>
    </row>
    <row r="202" spans="9:12" ht="8.25" customHeight="1">
      <c r="I202" s="32"/>
      <c r="J202" s="32"/>
      <c r="K202" s="32"/>
      <c r="L202" s="32"/>
    </row>
    <row r="203" spans="9:12" ht="8.25" customHeight="1">
      <c r="I203" s="32"/>
      <c r="J203" s="32"/>
      <c r="K203" s="32"/>
      <c r="L203" s="32"/>
    </row>
    <row r="204" spans="9:12" ht="8.25" customHeight="1">
      <c r="I204" s="32"/>
      <c r="J204" s="32"/>
      <c r="K204" s="32"/>
      <c r="L204" s="32"/>
    </row>
    <row r="205" spans="9:12" ht="8.25" customHeight="1">
      <c r="I205" s="32"/>
      <c r="J205" s="32"/>
      <c r="K205" s="32"/>
      <c r="L205" s="32"/>
    </row>
    <row r="206" spans="9:12" ht="8.25" customHeight="1">
      <c r="I206" s="32"/>
      <c r="J206" s="32"/>
      <c r="K206" s="32"/>
      <c r="L206" s="32"/>
    </row>
    <row r="207" spans="9:12" ht="8.25" customHeight="1">
      <c r="I207" s="32"/>
      <c r="J207" s="32"/>
      <c r="K207" s="32"/>
      <c r="L207" s="32"/>
    </row>
    <row r="208" spans="9:12" ht="8.25" customHeight="1">
      <c r="I208" s="32"/>
      <c r="J208" s="32"/>
      <c r="K208" s="32"/>
      <c r="L208" s="32"/>
    </row>
    <row r="209" spans="9:12" ht="8.25" customHeight="1">
      <c r="I209" s="32"/>
      <c r="J209" s="32"/>
      <c r="K209" s="32"/>
      <c r="L209" s="32"/>
    </row>
    <row r="210" spans="9:12" ht="8.25" customHeight="1">
      <c r="I210" s="32"/>
      <c r="J210" s="32"/>
      <c r="K210" s="32"/>
      <c r="L210" s="32"/>
    </row>
    <row r="211" spans="9:12" ht="8.25" customHeight="1">
      <c r="I211" s="32"/>
      <c r="J211" s="32"/>
      <c r="K211" s="32"/>
      <c r="L211" s="32"/>
    </row>
    <row r="212" spans="9:12" ht="8.25" customHeight="1">
      <c r="I212" s="32"/>
      <c r="J212" s="32"/>
      <c r="K212" s="32"/>
      <c r="L212" s="32"/>
    </row>
    <row r="213" spans="9:12" ht="8.25" customHeight="1">
      <c r="I213" s="32"/>
      <c r="J213" s="32"/>
      <c r="K213" s="32"/>
      <c r="L213" s="32"/>
    </row>
    <row r="214" spans="9:12" ht="8.25" customHeight="1">
      <c r="I214" s="32"/>
      <c r="J214" s="32"/>
      <c r="K214" s="32"/>
      <c r="L214" s="32"/>
    </row>
    <row r="215" spans="9:12" ht="8.25" customHeight="1">
      <c r="I215" s="32"/>
      <c r="J215" s="32"/>
      <c r="K215" s="32"/>
      <c r="L215" s="32"/>
    </row>
    <row r="216" spans="9:12" ht="8.25" customHeight="1">
      <c r="I216" s="32"/>
      <c r="J216" s="32"/>
      <c r="K216" s="32"/>
      <c r="L216" s="32"/>
    </row>
    <row r="217" spans="9:12" ht="8.25" customHeight="1">
      <c r="I217" s="32"/>
      <c r="J217" s="32"/>
      <c r="K217" s="32"/>
      <c r="L217" s="32"/>
    </row>
    <row r="218" spans="9:12" ht="8.25" customHeight="1">
      <c r="I218" s="32"/>
      <c r="J218" s="32"/>
      <c r="K218" s="32"/>
      <c r="L218" s="32"/>
    </row>
    <row r="219" spans="9:12" ht="8.25" customHeight="1">
      <c r="I219" s="32"/>
      <c r="J219" s="32"/>
      <c r="K219" s="32"/>
      <c r="L219" s="32"/>
    </row>
    <row r="220" spans="9:12" ht="8.25" customHeight="1">
      <c r="I220" s="32"/>
      <c r="J220" s="32"/>
      <c r="K220" s="32"/>
      <c r="L220" s="32"/>
    </row>
    <row r="221" spans="9:12" ht="8.25" customHeight="1">
      <c r="I221" s="32"/>
      <c r="J221" s="32"/>
      <c r="K221" s="32"/>
      <c r="L221" s="32"/>
    </row>
    <row r="222" spans="9:12" ht="8.25" customHeight="1">
      <c r="I222" s="32"/>
      <c r="J222" s="32"/>
      <c r="K222" s="32"/>
      <c r="L222" s="32"/>
    </row>
    <row r="223" spans="9:12" ht="8.25" customHeight="1">
      <c r="I223" s="32"/>
      <c r="J223" s="32"/>
      <c r="K223" s="32"/>
      <c r="L223" s="32"/>
    </row>
    <row r="224" spans="9:12" ht="8.25" customHeight="1">
      <c r="I224" s="32"/>
      <c r="J224" s="32"/>
      <c r="K224" s="32"/>
      <c r="L224" s="32"/>
    </row>
    <row r="225" spans="9:12" ht="8.25" customHeight="1">
      <c r="I225" s="32"/>
      <c r="J225" s="32"/>
      <c r="K225" s="32"/>
      <c r="L225" s="32"/>
    </row>
    <row r="226" spans="9:12" ht="8.25" customHeight="1">
      <c r="I226" s="32"/>
      <c r="J226" s="32"/>
      <c r="K226" s="32"/>
      <c r="L226" s="32"/>
    </row>
    <row r="227" spans="9:12" ht="8.25" customHeight="1">
      <c r="I227" s="32"/>
      <c r="J227" s="32"/>
      <c r="K227" s="32"/>
      <c r="L227" s="32"/>
    </row>
    <row r="228" spans="9:12" ht="8.25" customHeight="1">
      <c r="I228" s="32"/>
      <c r="J228" s="32"/>
      <c r="K228" s="32"/>
      <c r="L228" s="32"/>
    </row>
    <row r="229" spans="9:12" ht="8.25" customHeight="1">
      <c r="I229" s="32"/>
      <c r="J229" s="32"/>
      <c r="K229" s="32"/>
      <c r="L229" s="32"/>
    </row>
    <row r="230" spans="9:12" ht="8.25" customHeight="1">
      <c r="I230" s="32"/>
      <c r="J230" s="32"/>
      <c r="K230" s="32"/>
      <c r="L230" s="32"/>
    </row>
    <row r="231" spans="9:12" ht="8.25" customHeight="1">
      <c r="I231" s="32"/>
      <c r="J231" s="32"/>
      <c r="K231" s="32"/>
      <c r="L231" s="32"/>
    </row>
    <row r="232" spans="9:12" ht="8.25" customHeight="1">
      <c r="I232" s="32"/>
      <c r="J232" s="32"/>
      <c r="K232" s="32"/>
      <c r="L232" s="32"/>
    </row>
    <row r="233" spans="9:12" ht="8.25" customHeight="1">
      <c r="I233" s="32"/>
      <c r="J233" s="32"/>
      <c r="K233" s="32"/>
      <c r="L233" s="32"/>
    </row>
    <row r="234" spans="9:12" ht="8.25" customHeight="1">
      <c r="I234" s="32"/>
      <c r="J234" s="32"/>
      <c r="K234" s="32"/>
      <c r="L234" s="32"/>
    </row>
    <row r="235" spans="9:12" ht="8.25" customHeight="1">
      <c r="I235" s="32"/>
      <c r="J235" s="32"/>
      <c r="K235" s="32"/>
      <c r="L235" s="32"/>
    </row>
    <row r="236" spans="9:12" ht="8.25" customHeight="1">
      <c r="I236" s="32"/>
      <c r="J236" s="32"/>
      <c r="K236" s="32"/>
      <c r="L236" s="32"/>
    </row>
    <row r="237" spans="9:12" ht="8.25" customHeight="1">
      <c r="I237" s="32"/>
      <c r="J237" s="32"/>
      <c r="K237" s="32"/>
      <c r="L237" s="32"/>
    </row>
    <row r="238" spans="9:12" ht="8.25" customHeight="1">
      <c r="I238" s="32"/>
      <c r="J238" s="32"/>
      <c r="K238" s="32"/>
      <c r="L238" s="32"/>
    </row>
    <row r="239" spans="9:12" ht="8.25" customHeight="1">
      <c r="I239" s="32"/>
      <c r="J239" s="32"/>
      <c r="K239" s="32"/>
      <c r="L239" s="32"/>
    </row>
    <row r="240" spans="9:12" ht="8.25" customHeight="1">
      <c r="I240" s="32"/>
      <c r="J240" s="32"/>
      <c r="K240" s="32"/>
      <c r="L240" s="32"/>
    </row>
    <row r="241" spans="9:12" ht="8.25" customHeight="1">
      <c r="I241" s="32"/>
      <c r="J241" s="32"/>
      <c r="K241" s="32"/>
      <c r="L241" s="32"/>
    </row>
    <row r="242" spans="9:12" ht="8.25" customHeight="1">
      <c r="I242" s="32"/>
      <c r="J242" s="32"/>
      <c r="K242" s="32"/>
      <c r="L242" s="32"/>
    </row>
    <row r="243" spans="9:12" ht="8.25" customHeight="1">
      <c r="I243" s="32"/>
      <c r="J243" s="32"/>
      <c r="K243" s="32"/>
      <c r="L243" s="32"/>
    </row>
    <row r="244" spans="9:12" ht="8.25" customHeight="1">
      <c r="I244" s="32"/>
      <c r="J244" s="32"/>
      <c r="K244" s="32"/>
      <c r="L244" s="32"/>
    </row>
    <row r="245" spans="9:12" ht="8.25" customHeight="1">
      <c r="I245" s="32"/>
      <c r="J245" s="32"/>
      <c r="K245" s="32"/>
      <c r="L245" s="32"/>
    </row>
    <row r="246" spans="9:12" ht="8.25" customHeight="1">
      <c r="I246" s="32"/>
      <c r="J246" s="32"/>
      <c r="K246" s="32"/>
      <c r="L246" s="32"/>
    </row>
    <row r="247" spans="9:12" ht="8.25" customHeight="1">
      <c r="I247" s="32"/>
      <c r="J247" s="32"/>
      <c r="K247" s="32"/>
      <c r="L247" s="32"/>
    </row>
    <row r="248" spans="9:12" ht="8.25" customHeight="1">
      <c r="I248" s="32"/>
      <c r="J248" s="32"/>
      <c r="K248" s="32"/>
      <c r="L248" s="32"/>
    </row>
    <row r="249" spans="9:12" ht="8.25" customHeight="1">
      <c r="I249" s="32"/>
      <c r="J249" s="32"/>
      <c r="K249" s="32"/>
      <c r="L249" s="32"/>
    </row>
    <row r="250" spans="9:12" ht="8.25" customHeight="1">
      <c r="I250" s="32"/>
      <c r="J250" s="32"/>
      <c r="K250" s="32"/>
      <c r="L250" s="32"/>
    </row>
    <row r="251" spans="9:12" ht="8.25" customHeight="1">
      <c r="I251" s="32"/>
      <c r="J251" s="32"/>
      <c r="K251" s="32"/>
      <c r="L251" s="32"/>
    </row>
    <row r="252" spans="9:12" ht="8.25" customHeight="1">
      <c r="I252" s="32"/>
      <c r="J252" s="32"/>
      <c r="K252" s="32"/>
      <c r="L252" s="32"/>
    </row>
    <row r="253" spans="9:12" ht="8.25" customHeight="1">
      <c r="I253" s="32"/>
      <c r="J253" s="32"/>
      <c r="K253" s="32"/>
      <c r="L253" s="32"/>
    </row>
    <row r="254" spans="9:12" ht="8.25" customHeight="1">
      <c r="I254" s="32"/>
      <c r="J254" s="32"/>
      <c r="K254" s="32"/>
      <c r="L254" s="32"/>
    </row>
    <row r="255" spans="9:12" ht="8.25" customHeight="1">
      <c r="I255" s="32"/>
      <c r="J255" s="32"/>
      <c r="K255" s="32"/>
      <c r="L255" s="32"/>
    </row>
    <row r="256" spans="9:12" ht="8.25" customHeight="1">
      <c r="I256" s="32"/>
      <c r="J256" s="32"/>
      <c r="K256" s="32"/>
      <c r="L256" s="32"/>
    </row>
    <row r="257" spans="9:12" ht="8.25" customHeight="1">
      <c r="I257" s="32"/>
      <c r="J257" s="32"/>
      <c r="K257" s="32"/>
      <c r="L257" s="32"/>
    </row>
    <row r="258" spans="9:12" ht="8.25" customHeight="1">
      <c r="I258" s="32"/>
      <c r="J258" s="32"/>
      <c r="K258" s="32"/>
      <c r="L258" s="32"/>
    </row>
    <row r="259" spans="9:12" ht="8.25" customHeight="1">
      <c r="I259" s="32"/>
      <c r="J259" s="32"/>
      <c r="K259" s="32"/>
      <c r="L259" s="32"/>
    </row>
    <row r="260" spans="9:12" ht="8.25" customHeight="1">
      <c r="I260" s="32"/>
      <c r="J260" s="32"/>
      <c r="K260" s="32"/>
      <c r="L260" s="32"/>
    </row>
    <row r="261" spans="9:12" ht="8.25" customHeight="1">
      <c r="I261" s="32"/>
      <c r="J261" s="32"/>
      <c r="K261" s="32"/>
      <c r="L261" s="32"/>
    </row>
    <row r="262" spans="9:12" ht="8.25" customHeight="1">
      <c r="I262" s="32"/>
      <c r="J262" s="32"/>
      <c r="K262" s="32"/>
      <c r="L262" s="32"/>
    </row>
    <row r="263" spans="9:12" ht="8.25" customHeight="1">
      <c r="I263" s="32"/>
      <c r="J263" s="32"/>
      <c r="K263" s="32"/>
      <c r="L263" s="32"/>
    </row>
    <row r="264" spans="9:12" ht="8.25" customHeight="1">
      <c r="I264" s="32"/>
      <c r="J264" s="32"/>
      <c r="K264" s="32"/>
      <c r="L264" s="32"/>
    </row>
    <row r="265" spans="9:12" ht="8.25" customHeight="1">
      <c r="I265" s="32"/>
      <c r="J265" s="32"/>
      <c r="K265" s="32"/>
      <c r="L265" s="32"/>
    </row>
    <row r="266" spans="9:12" ht="8.25" customHeight="1">
      <c r="I266" s="32"/>
      <c r="J266" s="32"/>
      <c r="K266" s="32"/>
      <c r="L266" s="32"/>
    </row>
    <row r="267" spans="9:12" ht="8.25" customHeight="1">
      <c r="I267" s="32"/>
      <c r="J267" s="32"/>
      <c r="K267" s="32"/>
      <c r="L267" s="32"/>
    </row>
    <row r="268" spans="9:12" ht="8.25" customHeight="1">
      <c r="I268" s="32"/>
      <c r="J268" s="32"/>
      <c r="K268" s="32"/>
      <c r="L268" s="32"/>
    </row>
    <row r="269" spans="9:12" ht="8.25" customHeight="1">
      <c r="I269" s="32"/>
      <c r="J269" s="32"/>
      <c r="K269" s="32"/>
      <c r="L269" s="32"/>
    </row>
    <row r="270" spans="9:12" ht="8.25" customHeight="1">
      <c r="I270" s="32"/>
      <c r="J270" s="32"/>
      <c r="K270" s="32"/>
      <c r="L270" s="32"/>
    </row>
    <row r="271" spans="9:12" ht="8.25" customHeight="1">
      <c r="I271" s="32"/>
      <c r="J271" s="32"/>
      <c r="K271" s="32"/>
      <c r="L271" s="32"/>
    </row>
    <row r="272" spans="9:12" ht="8.25" customHeight="1">
      <c r="I272" s="32"/>
      <c r="J272" s="32"/>
      <c r="K272" s="32"/>
      <c r="L272" s="32"/>
    </row>
    <row r="273" spans="9:12" ht="8.25" customHeight="1">
      <c r="I273" s="32"/>
      <c r="J273" s="32"/>
      <c r="K273" s="32"/>
      <c r="L273" s="32"/>
    </row>
    <row r="274" spans="9:12" ht="8.25" customHeight="1">
      <c r="I274" s="32"/>
      <c r="J274" s="32"/>
      <c r="K274" s="32"/>
      <c r="L274" s="32"/>
    </row>
    <row r="275" spans="9:12" ht="8.25" customHeight="1">
      <c r="I275" s="32"/>
      <c r="J275" s="32"/>
      <c r="K275" s="32"/>
      <c r="L275" s="32"/>
    </row>
    <row r="276" spans="9:12" ht="8.25" customHeight="1">
      <c r="I276" s="32"/>
      <c r="J276" s="32"/>
      <c r="K276" s="32"/>
      <c r="L276" s="32"/>
    </row>
    <row r="277" spans="9:12" ht="8.25" customHeight="1">
      <c r="I277" s="32"/>
      <c r="J277" s="32"/>
      <c r="K277" s="32"/>
      <c r="L277" s="32"/>
    </row>
    <row r="278" spans="9:12" ht="8.25" customHeight="1">
      <c r="I278" s="32"/>
      <c r="J278" s="32"/>
      <c r="K278" s="32"/>
      <c r="L278" s="32"/>
    </row>
    <row r="279" spans="9:12" ht="8.25" customHeight="1">
      <c r="I279" s="32"/>
      <c r="J279" s="32"/>
      <c r="K279" s="32"/>
      <c r="L279" s="32"/>
    </row>
    <row r="280" spans="9:12" ht="8.25" customHeight="1">
      <c r="I280" s="32"/>
      <c r="J280" s="32"/>
      <c r="K280" s="32"/>
      <c r="L280" s="32"/>
    </row>
    <row r="281" spans="9:12" ht="8.25" customHeight="1">
      <c r="I281" s="32"/>
      <c r="J281" s="32"/>
      <c r="K281" s="32"/>
      <c r="L281" s="32"/>
    </row>
    <row r="282" spans="9:12" ht="8.25" customHeight="1">
      <c r="I282" s="32"/>
      <c r="J282" s="32"/>
      <c r="K282" s="32"/>
      <c r="L282" s="32"/>
    </row>
    <row r="283" spans="9:12" ht="8.25" customHeight="1">
      <c r="I283" s="32"/>
      <c r="J283" s="32"/>
      <c r="K283" s="32"/>
      <c r="L283" s="32"/>
    </row>
    <row r="284" spans="9:12" ht="8.25" customHeight="1">
      <c r="I284" s="32"/>
      <c r="J284" s="32"/>
      <c r="K284" s="32"/>
      <c r="L284" s="32"/>
    </row>
    <row r="285" spans="9:12" ht="8.25" customHeight="1">
      <c r="I285" s="32"/>
      <c r="J285" s="32"/>
      <c r="K285" s="32"/>
      <c r="L285" s="32"/>
    </row>
    <row r="286" spans="9:12" ht="8.25" customHeight="1">
      <c r="I286" s="32"/>
      <c r="J286" s="32"/>
      <c r="K286" s="32"/>
      <c r="L286" s="32"/>
    </row>
    <row r="287" spans="9:12" ht="8.25" customHeight="1">
      <c r="I287" s="32"/>
      <c r="J287" s="32"/>
      <c r="K287" s="32"/>
      <c r="L287" s="32"/>
    </row>
    <row r="288" spans="9:12" ht="8.25" customHeight="1">
      <c r="I288" s="32"/>
      <c r="J288" s="32"/>
      <c r="K288" s="32"/>
      <c r="L288" s="32"/>
    </row>
    <row r="289" spans="9:12" ht="8.25" customHeight="1">
      <c r="I289" s="32"/>
      <c r="J289" s="32"/>
      <c r="K289" s="32"/>
      <c r="L289" s="32"/>
    </row>
    <row r="290" spans="9:12" ht="8.25" customHeight="1">
      <c r="I290" s="32"/>
      <c r="J290" s="32"/>
      <c r="K290" s="32"/>
      <c r="L290" s="32"/>
    </row>
    <row r="291" spans="9:12" ht="8.25" customHeight="1">
      <c r="I291" s="32"/>
      <c r="J291" s="32"/>
      <c r="K291" s="32"/>
      <c r="L291" s="32"/>
    </row>
    <row r="292" spans="9:12" ht="8.25" customHeight="1">
      <c r="I292" s="32"/>
      <c r="J292" s="32"/>
      <c r="K292" s="32"/>
      <c r="L292" s="32"/>
    </row>
    <row r="293" spans="9:12" ht="8.25" customHeight="1">
      <c r="I293" s="32"/>
      <c r="J293" s="32"/>
      <c r="K293" s="32"/>
      <c r="L293" s="32"/>
    </row>
    <row r="294" spans="9:12" ht="8.25" customHeight="1">
      <c r="I294" s="32"/>
      <c r="J294" s="32"/>
      <c r="K294" s="32"/>
      <c r="L294" s="32"/>
    </row>
    <row r="295" spans="9:12" ht="8.25" customHeight="1">
      <c r="I295" s="32"/>
      <c r="J295" s="32"/>
      <c r="K295" s="32"/>
      <c r="L295" s="32"/>
    </row>
    <row r="296" spans="9:12" ht="8.25" customHeight="1">
      <c r="I296" s="32"/>
      <c r="J296" s="32"/>
      <c r="K296" s="32"/>
      <c r="L296" s="32"/>
    </row>
    <row r="297" spans="9:12" ht="8.25" customHeight="1">
      <c r="I297" s="32"/>
      <c r="J297" s="32"/>
      <c r="K297" s="32"/>
      <c r="L297" s="32"/>
    </row>
    <row r="298" spans="9:12" ht="8.25" customHeight="1">
      <c r="I298" s="32"/>
      <c r="J298" s="32"/>
      <c r="K298" s="32"/>
      <c r="L298" s="32"/>
    </row>
    <row r="299" spans="9:12" ht="8.25" customHeight="1">
      <c r="I299" s="32"/>
      <c r="J299" s="32"/>
      <c r="K299" s="32"/>
      <c r="L299" s="32"/>
    </row>
    <row r="300" spans="9:12" ht="8.25" customHeight="1">
      <c r="I300" s="32"/>
      <c r="J300" s="32"/>
      <c r="K300" s="32"/>
      <c r="L300" s="32"/>
    </row>
    <row r="301" spans="9:12" ht="8.25" customHeight="1">
      <c r="I301" s="32"/>
      <c r="J301" s="32"/>
      <c r="K301" s="32"/>
      <c r="L301" s="32"/>
    </row>
    <row r="302" spans="9:12" ht="8.25" customHeight="1">
      <c r="I302" s="32"/>
      <c r="J302" s="32"/>
      <c r="K302" s="32"/>
      <c r="L302" s="32"/>
    </row>
    <row r="303" spans="9:12" ht="8.25" customHeight="1">
      <c r="I303" s="32"/>
      <c r="J303" s="32"/>
      <c r="K303" s="32"/>
      <c r="L303" s="32"/>
    </row>
    <row r="304" spans="9:12" ht="8.25" customHeight="1">
      <c r="I304" s="32"/>
      <c r="J304" s="32"/>
      <c r="K304" s="32"/>
      <c r="L304" s="32"/>
    </row>
    <row r="305" spans="9:12" ht="8.25" customHeight="1">
      <c r="I305" s="32"/>
      <c r="J305" s="32"/>
      <c r="K305" s="32"/>
      <c r="L305" s="32"/>
    </row>
    <row r="306" spans="9:12" ht="8.25" customHeight="1">
      <c r="I306" s="32"/>
      <c r="J306" s="32"/>
      <c r="K306" s="32"/>
      <c r="L306" s="32"/>
    </row>
    <row r="307" spans="9:12" ht="8.25" customHeight="1">
      <c r="I307" s="32"/>
      <c r="J307" s="32"/>
      <c r="K307" s="32"/>
      <c r="L307" s="32"/>
    </row>
    <row r="308" spans="9:12" ht="8.25" customHeight="1">
      <c r="I308" s="32"/>
      <c r="J308" s="32"/>
      <c r="K308" s="32"/>
      <c r="L308" s="32"/>
    </row>
    <row r="309" spans="9:12" ht="8.25" customHeight="1">
      <c r="I309" s="32"/>
      <c r="J309" s="32"/>
      <c r="K309" s="32"/>
      <c r="L309" s="32"/>
    </row>
    <row r="310" spans="9:12" ht="8.25" customHeight="1">
      <c r="I310" s="32"/>
      <c r="J310" s="32"/>
      <c r="K310" s="32"/>
      <c r="L310" s="32"/>
    </row>
    <row r="311" spans="9:12" ht="8.25" customHeight="1">
      <c r="I311" s="32"/>
      <c r="J311" s="32"/>
      <c r="K311" s="32"/>
      <c r="L311" s="32"/>
    </row>
    <row r="312" spans="9:12" ht="8.25" customHeight="1">
      <c r="I312" s="32"/>
      <c r="J312" s="32"/>
      <c r="K312" s="32"/>
      <c r="L312" s="32"/>
    </row>
    <row r="313" spans="9:12" ht="8.25" customHeight="1">
      <c r="I313" s="32"/>
      <c r="J313" s="32"/>
      <c r="K313" s="32"/>
      <c r="L313" s="32"/>
    </row>
    <row r="314" spans="9:12" ht="8.25" customHeight="1">
      <c r="I314" s="32"/>
      <c r="J314" s="32"/>
      <c r="K314" s="32"/>
      <c r="L314" s="32"/>
    </row>
    <row r="315" spans="9:12" ht="8.25" customHeight="1">
      <c r="I315" s="32"/>
      <c r="J315" s="32"/>
      <c r="K315" s="32"/>
      <c r="L315" s="32"/>
    </row>
    <row r="316" spans="9:12" ht="8.25" customHeight="1">
      <c r="I316" s="32"/>
      <c r="J316" s="32"/>
      <c r="K316" s="32"/>
      <c r="L316" s="32"/>
    </row>
    <row r="317" spans="9:12" ht="8.25" customHeight="1">
      <c r="I317" s="32"/>
      <c r="J317" s="32"/>
      <c r="K317" s="32"/>
      <c r="L317" s="32"/>
    </row>
    <row r="318" spans="9:12" ht="8.25" customHeight="1">
      <c r="I318" s="32"/>
      <c r="J318" s="32"/>
      <c r="K318" s="32"/>
      <c r="L318" s="32"/>
    </row>
    <row r="319" spans="9:12" ht="8.25" customHeight="1">
      <c r="I319" s="32"/>
      <c r="J319" s="32"/>
      <c r="K319" s="32"/>
      <c r="L319" s="32"/>
    </row>
    <row r="320" spans="9:12" ht="8.25" customHeight="1">
      <c r="I320" s="32"/>
      <c r="J320" s="32"/>
      <c r="K320" s="32"/>
      <c r="L320" s="32"/>
    </row>
    <row r="321" spans="9:12" ht="8.25" customHeight="1">
      <c r="I321" s="32"/>
      <c r="J321" s="32"/>
      <c r="K321" s="32"/>
      <c r="L321" s="32"/>
    </row>
    <row r="322" spans="9:12" ht="8.25" customHeight="1">
      <c r="I322" s="32"/>
      <c r="J322" s="32"/>
      <c r="K322" s="32"/>
      <c r="L322" s="32"/>
    </row>
    <row r="323" spans="9:12" ht="8.25" customHeight="1">
      <c r="I323" s="32"/>
      <c r="J323" s="32"/>
      <c r="K323" s="32"/>
      <c r="L323" s="32"/>
    </row>
    <row r="324" spans="9:12" ht="8.25" customHeight="1">
      <c r="I324" s="32"/>
      <c r="J324" s="32"/>
      <c r="K324" s="32"/>
      <c r="L324" s="32"/>
    </row>
    <row r="325" spans="9:12" ht="8.25" customHeight="1">
      <c r="I325" s="32"/>
      <c r="J325" s="32"/>
      <c r="K325" s="32"/>
      <c r="L325" s="32"/>
    </row>
    <row r="326" spans="9:12" ht="8.25" customHeight="1">
      <c r="I326" s="32"/>
      <c r="J326" s="32"/>
      <c r="K326" s="32"/>
      <c r="L326" s="32"/>
    </row>
    <row r="327" spans="9:12" ht="8.25" customHeight="1">
      <c r="I327" s="32"/>
      <c r="J327" s="32"/>
      <c r="K327" s="32"/>
      <c r="L327" s="32"/>
    </row>
    <row r="328" spans="9:12" ht="8.25" customHeight="1">
      <c r="I328" s="32"/>
      <c r="J328" s="32"/>
      <c r="K328" s="32"/>
      <c r="L328" s="32"/>
    </row>
    <row r="329" spans="9:12" ht="8.25" customHeight="1">
      <c r="I329" s="32"/>
      <c r="J329" s="32"/>
      <c r="K329" s="32"/>
      <c r="L329" s="32"/>
    </row>
    <row r="330" spans="9:12" ht="8.25" customHeight="1">
      <c r="I330" s="32"/>
      <c r="J330" s="32"/>
      <c r="K330" s="32"/>
      <c r="L330" s="32"/>
    </row>
    <row r="331" spans="9:12" ht="8.25" customHeight="1">
      <c r="I331" s="32"/>
      <c r="J331" s="32"/>
      <c r="K331" s="32"/>
      <c r="L331" s="32"/>
    </row>
    <row r="332" spans="9:12" ht="8.25" customHeight="1">
      <c r="I332" s="32"/>
      <c r="J332" s="32"/>
      <c r="K332" s="32"/>
      <c r="L332" s="32"/>
    </row>
    <row r="333" spans="9:12" ht="8.25" customHeight="1">
      <c r="I333" s="32"/>
      <c r="J333" s="32"/>
      <c r="K333" s="32"/>
      <c r="L333" s="32"/>
    </row>
    <row r="334" spans="9:12" ht="8.25" customHeight="1">
      <c r="I334" s="32"/>
      <c r="J334" s="32"/>
      <c r="K334" s="32"/>
      <c r="L334" s="32"/>
    </row>
    <row r="335" spans="9:12" ht="8.25" customHeight="1">
      <c r="I335" s="32"/>
      <c r="J335" s="32"/>
      <c r="K335" s="32"/>
      <c r="L335" s="32"/>
    </row>
    <row r="336" spans="9:12" ht="8.25" customHeight="1">
      <c r="I336" s="32"/>
      <c r="J336" s="32"/>
      <c r="K336" s="32"/>
      <c r="L336" s="32"/>
    </row>
    <row r="337" spans="9:12" ht="8.25" customHeight="1">
      <c r="I337" s="32"/>
      <c r="J337" s="32"/>
      <c r="K337" s="32"/>
      <c r="L337" s="32"/>
    </row>
    <row r="338" spans="9:12" ht="8.25" customHeight="1">
      <c r="I338" s="32"/>
      <c r="J338" s="32"/>
      <c r="K338" s="32"/>
      <c r="L338" s="32"/>
    </row>
    <row r="339" spans="9:12" ht="8.25" customHeight="1">
      <c r="I339" s="32"/>
      <c r="J339" s="32"/>
      <c r="K339" s="32"/>
      <c r="L339" s="32"/>
    </row>
    <row r="340" spans="9:12" ht="8.25" customHeight="1">
      <c r="I340" s="32"/>
      <c r="J340" s="32"/>
      <c r="K340" s="32"/>
      <c r="L340" s="32"/>
    </row>
    <row r="341" spans="9:12" ht="8.25" customHeight="1">
      <c r="I341" s="32"/>
      <c r="J341" s="32"/>
      <c r="K341" s="32"/>
      <c r="L341" s="32"/>
    </row>
    <row r="342" spans="9:12" ht="8.25" customHeight="1">
      <c r="I342" s="32"/>
      <c r="J342" s="32"/>
      <c r="K342" s="32"/>
      <c r="L342" s="32"/>
    </row>
    <row r="343" spans="9:12" ht="8.25" customHeight="1">
      <c r="I343" s="32"/>
      <c r="J343" s="32"/>
      <c r="K343" s="32"/>
      <c r="L343" s="32"/>
    </row>
    <row r="344" spans="9:12" ht="8.25" customHeight="1">
      <c r="I344" s="32"/>
      <c r="J344" s="32"/>
      <c r="K344" s="32"/>
      <c r="L344" s="32"/>
    </row>
    <row r="345" spans="9:12" ht="8.25" customHeight="1">
      <c r="I345" s="32"/>
      <c r="J345" s="32"/>
      <c r="K345" s="32"/>
      <c r="L345" s="32"/>
    </row>
    <row r="346" spans="9:12" ht="8.25" customHeight="1">
      <c r="I346" s="32"/>
      <c r="J346" s="32"/>
      <c r="K346" s="32"/>
      <c r="L346" s="32"/>
    </row>
    <row r="347" spans="9:12" ht="8.25" customHeight="1">
      <c r="I347" s="32"/>
      <c r="J347" s="32"/>
      <c r="K347" s="32"/>
      <c r="L347" s="32"/>
    </row>
    <row r="348" spans="9:12" ht="8.25" customHeight="1">
      <c r="I348" s="32"/>
      <c r="J348" s="32"/>
      <c r="K348" s="32"/>
      <c r="L348" s="32"/>
    </row>
    <row r="349" spans="9:12" ht="8.25" customHeight="1">
      <c r="I349" s="32"/>
      <c r="J349" s="32"/>
      <c r="K349" s="32"/>
      <c r="L349" s="32"/>
    </row>
    <row r="350" spans="9:12" ht="8.25" customHeight="1">
      <c r="I350" s="32"/>
      <c r="J350" s="32"/>
      <c r="K350" s="32"/>
      <c r="L350" s="32"/>
    </row>
    <row r="351" spans="9:12" ht="8.25" customHeight="1">
      <c r="I351" s="32"/>
      <c r="J351" s="32"/>
      <c r="K351" s="32"/>
      <c r="L351" s="32"/>
    </row>
    <row r="352" spans="9:12" ht="8.25" customHeight="1">
      <c r="I352" s="32"/>
      <c r="J352" s="32"/>
      <c r="K352" s="32"/>
      <c r="L352" s="32"/>
    </row>
    <row r="353" spans="9:12" ht="8.25" customHeight="1">
      <c r="I353" s="32"/>
      <c r="J353" s="32"/>
      <c r="K353" s="32"/>
      <c r="L353" s="32"/>
    </row>
    <row r="354" spans="9:12" ht="8.25" customHeight="1">
      <c r="I354" s="32"/>
      <c r="J354" s="32"/>
      <c r="K354" s="32"/>
      <c r="L354" s="32"/>
    </row>
    <row r="355" spans="9:12" ht="8.25" customHeight="1">
      <c r="I355" s="32"/>
      <c r="J355" s="32"/>
      <c r="K355" s="32"/>
      <c r="L355" s="32"/>
    </row>
    <row r="356" spans="9:12" ht="8.25" customHeight="1">
      <c r="I356" s="32"/>
      <c r="J356" s="32"/>
      <c r="K356" s="32"/>
      <c r="L356" s="32"/>
    </row>
    <row r="357" spans="9:12" ht="8.25" customHeight="1">
      <c r="I357" s="32"/>
      <c r="J357" s="32"/>
      <c r="K357" s="32"/>
      <c r="L357" s="32"/>
    </row>
    <row r="358" spans="9:12" ht="8.25" customHeight="1">
      <c r="I358" s="32"/>
      <c r="J358" s="32"/>
      <c r="K358" s="32"/>
      <c r="L358" s="32"/>
    </row>
    <row r="359" spans="9:12" ht="8.25" customHeight="1">
      <c r="I359" s="32"/>
      <c r="J359" s="32"/>
      <c r="K359" s="32"/>
      <c r="L359" s="32"/>
    </row>
    <row r="360" spans="9:12" ht="8.25" customHeight="1">
      <c r="I360" s="32"/>
      <c r="J360" s="32"/>
      <c r="K360" s="32"/>
      <c r="L360" s="32"/>
    </row>
    <row r="361" spans="9:12" ht="8.25" customHeight="1">
      <c r="I361" s="32"/>
      <c r="J361" s="32"/>
      <c r="K361" s="32"/>
      <c r="L361" s="32"/>
    </row>
    <row r="362" spans="9:12" ht="8.25" customHeight="1">
      <c r="I362" s="32"/>
      <c r="J362" s="32"/>
      <c r="K362" s="32"/>
      <c r="L362" s="32"/>
    </row>
    <row r="363" spans="9:12" ht="8.25" customHeight="1">
      <c r="I363" s="32"/>
      <c r="J363" s="32"/>
      <c r="K363" s="32"/>
      <c r="L363" s="32"/>
    </row>
    <row r="364" spans="9:12" ht="8.25" customHeight="1">
      <c r="I364" s="32"/>
      <c r="J364" s="32"/>
      <c r="K364" s="32"/>
      <c r="L364" s="32"/>
    </row>
    <row r="365" spans="9:12" ht="8.25" customHeight="1">
      <c r="I365" s="32"/>
      <c r="J365" s="32"/>
      <c r="K365" s="32"/>
      <c r="L365" s="32"/>
    </row>
    <row r="366" spans="9:12" ht="8.25" customHeight="1">
      <c r="I366" s="32"/>
      <c r="J366" s="32"/>
      <c r="K366" s="32"/>
      <c r="L366" s="32"/>
    </row>
    <row r="367" spans="9:12" ht="8.25" customHeight="1">
      <c r="I367" s="32"/>
      <c r="J367" s="32"/>
      <c r="K367" s="32"/>
      <c r="L367" s="32"/>
    </row>
    <row r="368" spans="9:12" ht="8.25" customHeight="1">
      <c r="I368" s="32"/>
      <c r="J368" s="32"/>
      <c r="K368" s="32"/>
      <c r="L368" s="32"/>
    </row>
    <row r="369" spans="9:12" ht="8.25" customHeight="1">
      <c r="I369" s="32"/>
      <c r="J369" s="32"/>
      <c r="K369" s="32"/>
      <c r="L369" s="32"/>
    </row>
    <row r="370" spans="9:12" ht="8.25" customHeight="1">
      <c r="I370" s="32"/>
      <c r="J370" s="32"/>
      <c r="K370" s="32"/>
      <c r="L370" s="32"/>
    </row>
    <row r="371" spans="9:12" ht="8.25" customHeight="1">
      <c r="I371" s="32"/>
      <c r="J371" s="32"/>
      <c r="K371" s="32"/>
      <c r="L371" s="32"/>
    </row>
    <row r="372" spans="9:12" ht="8.25" customHeight="1">
      <c r="I372" s="32"/>
      <c r="J372" s="32"/>
      <c r="K372" s="32"/>
      <c r="L372" s="32"/>
    </row>
    <row r="373" spans="9:12" ht="8.25" customHeight="1">
      <c r="I373" s="32"/>
      <c r="J373" s="32"/>
      <c r="K373" s="32"/>
      <c r="L373" s="32"/>
    </row>
    <row r="374" spans="9:12" ht="8.25" customHeight="1">
      <c r="I374" s="32"/>
      <c r="J374" s="32"/>
      <c r="K374" s="32"/>
      <c r="L374" s="32"/>
    </row>
    <row r="375" spans="9:12" ht="8.25" customHeight="1">
      <c r="I375" s="32"/>
      <c r="J375" s="32"/>
      <c r="K375" s="32"/>
      <c r="L375" s="32"/>
    </row>
    <row r="376" spans="9:12" ht="8.25" customHeight="1">
      <c r="I376" s="32"/>
      <c r="J376" s="32"/>
      <c r="K376" s="32"/>
      <c r="L376" s="32"/>
    </row>
    <row r="377" spans="9:12" ht="8.25" customHeight="1">
      <c r="I377" s="32"/>
      <c r="J377" s="32"/>
      <c r="K377" s="32"/>
      <c r="L377" s="32"/>
    </row>
    <row r="378" spans="9:12" ht="8.25" customHeight="1">
      <c r="I378" s="32"/>
      <c r="J378" s="32"/>
      <c r="K378" s="32"/>
      <c r="L378" s="32"/>
    </row>
    <row r="379" spans="9:12" ht="8.25" customHeight="1">
      <c r="I379" s="32"/>
      <c r="J379" s="32"/>
      <c r="K379" s="32"/>
      <c r="L379" s="32"/>
    </row>
    <row r="380" spans="9:12" ht="8.25" customHeight="1">
      <c r="I380" s="32"/>
      <c r="J380" s="32"/>
      <c r="K380" s="32"/>
      <c r="L380" s="32"/>
    </row>
    <row r="381" spans="9:12" ht="8.25" customHeight="1">
      <c r="I381" s="32"/>
      <c r="J381" s="32"/>
      <c r="K381" s="32"/>
      <c r="L381" s="32"/>
    </row>
    <row r="382" spans="9:12" ht="8.25" customHeight="1">
      <c r="I382" s="32"/>
      <c r="J382" s="32"/>
      <c r="K382" s="32"/>
      <c r="L382" s="32"/>
    </row>
    <row r="383" spans="9:12" ht="8.25" customHeight="1">
      <c r="I383" s="32"/>
      <c r="J383" s="32"/>
      <c r="K383" s="32"/>
      <c r="L383" s="32"/>
    </row>
    <row r="384" spans="9:12" ht="8.25" customHeight="1">
      <c r="I384" s="32"/>
      <c r="J384" s="32"/>
      <c r="K384" s="32"/>
      <c r="L384" s="32"/>
    </row>
    <row r="385" spans="9:12" ht="8.25" customHeight="1">
      <c r="I385" s="32"/>
      <c r="J385" s="32"/>
      <c r="K385" s="32"/>
      <c r="L385" s="32"/>
    </row>
    <row r="386" spans="9:12" ht="8.25" customHeight="1">
      <c r="I386" s="32"/>
      <c r="J386" s="32"/>
      <c r="K386" s="32"/>
      <c r="L386" s="32"/>
    </row>
    <row r="387" spans="9:12" ht="8.25" customHeight="1">
      <c r="I387" s="32"/>
      <c r="J387" s="32"/>
      <c r="K387" s="32"/>
      <c r="L387" s="32"/>
    </row>
    <row r="388" spans="9:12" ht="8.25" customHeight="1">
      <c r="I388" s="32"/>
      <c r="J388" s="32"/>
      <c r="K388" s="32"/>
      <c r="L388" s="32"/>
    </row>
    <row r="389" spans="9:12" ht="8.25" customHeight="1">
      <c r="I389" s="32"/>
      <c r="J389" s="32"/>
      <c r="K389" s="32"/>
      <c r="L389" s="32"/>
    </row>
    <row r="390" spans="9:12" ht="8.25" customHeight="1">
      <c r="I390" s="32"/>
      <c r="J390" s="32"/>
      <c r="K390" s="32"/>
      <c r="L390" s="32"/>
    </row>
    <row r="391" spans="9:12" ht="8.25" customHeight="1">
      <c r="I391" s="32"/>
      <c r="J391" s="32"/>
      <c r="K391" s="32"/>
      <c r="L391" s="32"/>
    </row>
    <row r="392" spans="9:12" ht="8.25" customHeight="1">
      <c r="I392" s="32"/>
      <c r="J392" s="32"/>
      <c r="K392" s="32"/>
      <c r="L392" s="32"/>
    </row>
    <row r="393" spans="9:12" ht="8.25" customHeight="1">
      <c r="I393" s="32"/>
      <c r="J393" s="32"/>
      <c r="K393" s="32"/>
      <c r="L393" s="32"/>
    </row>
    <row r="394" spans="9:12" ht="8.25" customHeight="1">
      <c r="I394" s="32"/>
      <c r="J394" s="32"/>
      <c r="K394" s="32"/>
      <c r="L394" s="32"/>
    </row>
    <row r="395" spans="9:12" ht="8.25" customHeight="1">
      <c r="I395" s="32"/>
      <c r="J395" s="32"/>
      <c r="K395" s="32"/>
      <c r="L395" s="32"/>
    </row>
    <row r="396" spans="9:12" ht="8.25" customHeight="1">
      <c r="I396" s="32"/>
      <c r="J396" s="32"/>
      <c r="K396" s="32"/>
      <c r="L396" s="32"/>
    </row>
    <row r="397" spans="9:12" ht="8.25" customHeight="1">
      <c r="I397" s="32"/>
      <c r="J397" s="32"/>
      <c r="K397" s="32"/>
      <c r="L397" s="32"/>
    </row>
    <row r="398" spans="9:12" ht="8.25" customHeight="1">
      <c r="I398" s="32"/>
      <c r="J398" s="32"/>
      <c r="K398" s="32"/>
      <c r="L398" s="32"/>
    </row>
    <row r="399" spans="9:12" ht="8.25" customHeight="1">
      <c r="I399" s="32"/>
      <c r="J399" s="32"/>
      <c r="K399" s="32"/>
      <c r="L399" s="32"/>
    </row>
    <row r="400" spans="9:12" ht="8.25" customHeight="1">
      <c r="I400" s="32"/>
      <c r="J400" s="32"/>
      <c r="K400" s="32"/>
      <c r="L400" s="32"/>
    </row>
    <row r="401" spans="9:12" ht="8.25" customHeight="1">
      <c r="I401" s="32"/>
      <c r="J401" s="32"/>
      <c r="K401" s="32"/>
      <c r="L401" s="32"/>
    </row>
    <row r="402" spans="9:12" ht="8.25" customHeight="1">
      <c r="I402" s="32"/>
      <c r="J402" s="32"/>
      <c r="K402" s="32"/>
      <c r="L402" s="32"/>
    </row>
    <row r="403" spans="9:12" ht="8.25" customHeight="1">
      <c r="I403" s="32"/>
      <c r="J403" s="32"/>
      <c r="K403" s="32"/>
      <c r="L403" s="32"/>
    </row>
    <row r="404" spans="9:12" ht="8.25" customHeight="1">
      <c r="I404" s="32"/>
      <c r="J404" s="32"/>
      <c r="K404" s="32"/>
      <c r="L404" s="32"/>
    </row>
    <row r="405" spans="9:12" ht="8.25" customHeight="1">
      <c r="I405" s="32"/>
      <c r="J405" s="32"/>
      <c r="K405" s="32"/>
      <c r="L405" s="32"/>
    </row>
    <row r="406" spans="9:12" ht="8.25" customHeight="1">
      <c r="I406" s="32"/>
      <c r="J406" s="32"/>
      <c r="K406" s="32"/>
      <c r="L406" s="32"/>
    </row>
    <row r="407" spans="9:12" ht="8.25" customHeight="1">
      <c r="I407" s="32"/>
      <c r="J407" s="32"/>
      <c r="K407" s="32"/>
      <c r="L407" s="32"/>
    </row>
    <row r="408" spans="9:12" ht="8.25" customHeight="1">
      <c r="I408" s="32"/>
      <c r="J408" s="32"/>
      <c r="K408" s="32"/>
      <c r="L408" s="32"/>
    </row>
    <row r="409" spans="9:12" ht="8.25" customHeight="1">
      <c r="I409" s="32"/>
      <c r="J409" s="32"/>
      <c r="K409" s="32"/>
      <c r="L409" s="32"/>
    </row>
    <row r="410" spans="9:12" ht="8.25" customHeight="1">
      <c r="I410" s="32"/>
      <c r="J410" s="32"/>
      <c r="K410" s="32"/>
      <c r="L410" s="32"/>
    </row>
    <row r="411" spans="9:12" ht="8.25" customHeight="1">
      <c r="I411" s="32"/>
      <c r="J411" s="32"/>
      <c r="K411" s="32"/>
      <c r="L411" s="32"/>
    </row>
    <row r="412" spans="9:12" ht="8.25" customHeight="1">
      <c r="I412" s="32"/>
      <c r="J412" s="32"/>
      <c r="K412" s="32"/>
      <c r="L412" s="32"/>
    </row>
    <row r="413" spans="9:12" ht="8.25" customHeight="1">
      <c r="I413" s="32"/>
      <c r="J413" s="32"/>
      <c r="K413" s="32"/>
      <c r="L413" s="32"/>
    </row>
    <row r="414" spans="9:12" ht="8.25" customHeight="1">
      <c r="I414" s="32"/>
      <c r="J414" s="32"/>
      <c r="K414" s="32"/>
      <c r="L414" s="32"/>
    </row>
    <row r="415" spans="9:12" ht="8.25" customHeight="1">
      <c r="I415" s="32"/>
      <c r="J415" s="32"/>
      <c r="K415" s="32"/>
      <c r="L415" s="32"/>
    </row>
    <row r="416" spans="9:12" ht="8.25" customHeight="1">
      <c r="I416" s="32"/>
      <c r="J416" s="32"/>
      <c r="K416" s="32"/>
      <c r="L416" s="32"/>
    </row>
    <row r="417" spans="9:12" ht="8.25" customHeight="1">
      <c r="I417" s="32"/>
      <c r="J417" s="32"/>
      <c r="K417" s="32"/>
      <c r="L417" s="32"/>
    </row>
    <row r="418" spans="9:12" ht="8.25" customHeight="1">
      <c r="I418" s="32"/>
      <c r="J418" s="32"/>
      <c r="K418" s="32"/>
      <c r="L418" s="32"/>
    </row>
    <row r="419" spans="9:12" ht="8.25" customHeight="1">
      <c r="I419" s="32"/>
      <c r="J419" s="32"/>
      <c r="K419" s="32"/>
      <c r="L419" s="32"/>
    </row>
    <row r="420" spans="9:12" ht="8.25" customHeight="1">
      <c r="I420" s="32"/>
      <c r="J420" s="32"/>
      <c r="K420" s="32"/>
      <c r="L420" s="32"/>
    </row>
    <row r="421" spans="9:12" ht="8.25" customHeight="1">
      <c r="I421" s="32"/>
      <c r="J421" s="32"/>
      <c r="K421" s="32"/>
      <c r="L421" s="32"/>
    </row>
    <row r="422" spans="9:12" ht="8.25" customHeight="1">
      <c r="I422" s="32"/>
      <c r="J422" s="32"/>
      <c r="K422" s="32"/>
      <c r="L422" s="32"/>
    </row>
    <row r="423" spans="9:12" ht="8.25" customHeight="1">
      <c r="I423" s="32"/>
      <c r="J423" s="32"/>
      <c r="K423" s="32"/>
      <c r="L423" s="32"/>
    </row>
    <row r="424" spans="9:12" ht="8.25" customHeight="1">
      <c r="I424" s="32"/>
      <c r="J424" s="32"/>
      <c r="K424" s="32"/>
      <c r="L424" s="32"/>
    </row>
    <row r="425" spans="9:12" ht="8.25" customHeight="1">
      <c r="I425" s="32"/>
      <c r="J425" s="32"/>
      <c r="K425" s="32"/>
      <c r="L425" s="32"/>
    </row>
    <row r="426" spans="9:12" ht="8.25" customHeight="1">
      <c r="I426" s="32"/>
      <c r="J426" s="32"/>
      <c r="K426" s="32"/>
      <c r="L426" s="32"/>
    </row>
    <row r="427" spans="9:12" ht="8.25" customHeight="1">
      <c r="I427" s="32"/>
      <c r="J427" s="32"/>
      <c r="K427" s="32"/>
      <c r="L427" s="32"/>
    </row>
    <row r="428" spans="9:12" ht="8.25" customHeight="1">
      <c r="I428" s="32"/>
      <c r="J428" s="32"/>
      <c r="K428" s="32"/>
      <c r="L428" s="32"/>
    </row>
    <row r="429" spans="9:12" ht="8.25" customHeight="1">
      <c r="I429" s="32"/>
      <c r="J429" s="32"/>
      <c r="K429" s="32"/>
      <c r="L429" s="32"/>
    </row>
    <row r="430" spans="9:12" ht="8.25" customHeight="1">
      <c r="I430" s="32"/>
      <c r="J430" s="32"/>
      <c r="K430" s="32"/>
      <c r="L430" s="32"/>
    </row>
    <row r="431" spans="9:12" ht="8.25" customHeight="1">
      <c r="I431" s="32"/>
      <c r="J431" s="32"/>
      <c r="K431" s="32"/>
      <c r="L431" s="32"/>
    </row>
    <row r="432" spans="9:12" ht="8.25" customHeight="1">
      <c r="I432" s="32"/>
      <c r="J432" s="32"/>
      <c r="K432" s="32"/>
      <c r="L432" s="32"/>
    </row>
    <row r="433" spans="9:12" ht="8.25" customHeight="1">
      <c r="I433" s="32"/>
      <c r="J433" s="32"/>
      <c r="K433" s="32"/>
      <c r="L433" s="32"/>
    </row>
    <row r="434" spans="9:12" ht="8.25" customHeight="1">
      <c r="I434" s="32"/>
      <c r="J434" s="32"/>
      <c r="K434" s="32"/>
      <c r="L434" s="32"/>
    </row>
    <row r="435" spans="9:12" ht="8.25" customHeight="1">
      <c r="I435" s="32"/>
      <c r="J435" s="32"/>
      <c r="K435" s="32"/>
      <c r="L435" s="32"/>
    </row>
    <row r="436" spans="9:12" ht="8.25" customHeight="1">
      <c r="I436" s="32"/>
      <c r="J436" s="32"/>
      <c r="K436" s="32"/>
      <c r="L436" s="32"/>
    </row>
    <row r="437" spans="9:12" ht="8.25" customHeight="1">
      <c r="I437" s="32"/>
      <c r="J437" s="32"/>
      <c r="K437" s="32"/>
      <c r="L437" s="32"/>
    </row>
    <row r="438" spans="9:12" ht="8.25" customHeight="1">
      <c r="I438" s="32"/>
      <c r="J438" s="32"/>
      <c r="K438" s="32"/>
      <c r="L438" s="32"/>
    </row>
    <row r="439" spans="9:12" ht="8.25" customHeight="1">
      <c r="I439" s="32"/>
      <c r="J439" s="32"/>
      <c r="K439" s="32"/>
      <c r="L439" s="32"/>
    </row>
    <row r="440" spans="9:12" ht="8.25" customHeight="1">
      <c r="I440" s="32"/>
      <c r="J440" s="32"/>
      <c r="K440" s="32"/>
      <c r="L440" s="32"/>
    </row>
    <row r="441" spans="9:12" ht="8.25" customHeight="1">
      <c r="I441" s="32"/>
      <c r="J441" s="32"/>
      <c r="K441" s="32"/>
      <c r="L441" s="32"/>
    </row>
    <row r="442" spans="9:12" ht="8.25" customHeight="1">
      <c r="I442" s="32"/>
      <c r="J442" s="32"/>
      <c r="K442" s="32"/>
      <c r="L442" s="32"/>
    </row>
    <row r="443" spans="9:12" ht="8.25" customHeight="1">
      <c r="I443" s="32"/>
      <c r="J443" s="32"/>
      <c r="K443" s="32"/>
      <c r="L443" s="32"/>
    </row>
    <row r="444" spans="9:12" ht="8.25" customHeight="1">
      <c r="I444" s="32"/>
      <c r="J444" s="32"/>
      <c r="K444" s="32"/>
      <c r="L444" s="32"/>
    </row>
    <row r="445" spans="9:12" ht="8.25" customHeight="1">
      <c r="I445" s="32"/>
      <c r="J445" s="32"/>
      <c r="K445" s="32"/>
      <c r="L445" s="32"/>
    </row>
    <row r="446" spans="9:12" ht="8.25" customHeight="1">
      <c r="I446" s="32"/>
      <c r="J446" s="32"/>
      <c r="K446" s="32"/>
      <c r="L446" s="32"/>
    </row>
    <row r="447" spans="9:12" ht="8.25" customHeight="1">
      <c r="I447" s="32"/>
      <c r="J447" s="32"/>
      <c r="K447" s="32"/>
      <c r="L447" s="32"/>
    </row>
    <row r="448" spans="9:12" ht="8.25" customHeight="1">
      <c r="I448" s="32"/>
      <c r="J448" s="32"/>
      <c r="K448" s="32"/>
      <c r="L448" s="32"/>
    </row>
    <row r="449" spans="9:12" ht="8.25" customHeight="1">
      <c r="I449" s="32"/>
      <c r="J449" s="32"/>
      <c r="K449" s="32"/>
      <c r="L449" s="32"/>
    </row>
    <row r="450" spans="9:12" ht="8.25" customHeight="1">
      <c r="I450" s="32"/>
      <c r="J450" s="32"/>
      <c r="K450" s="32"/>
      <c r="L450" s="32"/>
    </row>
    <row r="451" spans="9:12" ht="8.25" customHeight="1">
      <c r="I451" s="32"/>
      <c r="J451" s="32"/>
      <c r="K451" s="32"/>
      <c r="L451" s="32"/>
    </row>
    <row r="452" spans="9:12" ht="8.25" customHeight="1">
      <c r="I452" s="32"/>
      <c r="J452" s="32"/>
      <c r="K452" s="32"/>
      <c r="L452" s="32"/>
    </row>
    <row r="453" spans="9:12" ht="8.25" customHeight="1">
      <c r="I453" s="32"/>
      <c r="J453" s="32"/>
      <c r="K453" s="32"/>
      <c r="L453" s="32"/>
    </row>
    <row r="454" spans="9:12" ht="8.25" customHeight="1">
      <c r="I454" s="32"/>
      <c r="J454" s="32"/>
      <c r="K454" s="32"/>
      <c r="L454" s="32"/>
    </row>
    <row r="455" spans="9:12" ht="8.25" customHeight="1">
      <c r="I455" s="32"/>
      <c r="J455" s="32"/>
      <c r="K455" s="32"/>
      <c r="L455" s="32"/>
    </row>
    <row r="456" spans="9:12" ht="8.25" customHeight="1">
      <c r="I456" s="32"/>
      <c r="J456" s="32"/>
      <c r="K456" s="32"/>
      <c r="L456" s="32"/>
    </row>
    <row r="457" spans="9:12" ht="8.25" customHeight="1">
      <c r="I457" s="32"/>
      <c r="J457" s="32"/>
      <c r="K457" s="32"/>
      <c r="L457" s="32"/>
    </row>
    <row r="458" spans="9:12" ht="8.25" customHeight="1">
      <c r="I458" s="32"/>
      <c r="J458" s="32"/>
      <c r="K458" s="32"/>
      <c r="L458" s="32"/>
    </row>
    <row r="459" spans="9:12" ht="8.25" customHeight="1">
      <c r="I459" s="32"/>
      <c r="J459" s="32"/>
      <c r="K459" s="32"/>
      <c r="L459" s="32"/>
    </row>
    <row r="460" spans="9:12" ht="8.25" customHeight="1">
      <c r="I460" s="32"/>
      <c r="J460" s="32"/>
      <c r="K460" s="32"/>
      <c r="L460" s="32"/>
    </row>
    <row r="461" spans="9:12" ht="8.25" customHeight="1">
      <c r="I461" s="32"/>
      <c r="J461" s="32"/>
      <c r="K461" s="32"/>
      <c r="L461" s="32"/>
    </row>
    <row r="462" spans="9:12" ht="8.25" customHeight="1">
      <c r="I462" s="32"/>
      <c r="J462" s="32"/>
      <c r="K462" s="32"/>
      <c r="L462" s="32"/>
    </row>
    <row r="463" spans="9:12" ht="8.25" customHeight="1">
      <c r="I463" s="32"/>
      <c r="J463" s="32"/>
      <c r="K463" s="32"/>
      <c r="L463" s="32"/>
    </row>
    <row r="464" spans="9:12" ht="8.25" customHeight="1">
      <c r="I464" s="32"/>
      <c r="J464" s="32"/>
      <c r="K464" s="32"/>
      <c r="L464" s="32"/>
    </row>
    <row r="465" spans="9:12" ht="8.25" customHeight="1">
      <c r="I465" s="32"/>
      <c r="J465" s="32"/>
      <c r="K465" s="32"/>
      <c r="L465" s="32"/>
    </row>
    <row r="466" spans="9:12" ht="8.25" customHeight="1">
      <c r="I466" s="32"/>
      <c r="J466" s="32"/>
      <c r="K466" s="32"/>
      <c r="L466" s="32"/>
    </row>
    <row r="467" spans="9:12" ht="8.25" customHeight="1">
      <c r="I467" s="32"/>
      <c r="J467" s="32"/>
      <c r="K467" s="32"/>
      <c r="L467" s="32"/>
    </row>
    <row r="468" spans="9:12" ht="8.25" customHeight="1">
      <c r="I468" s="32"/>
      <c r="J468" s="32"/>
      <c r="K468" s="32"/>
      <c r="L468" s="32"/>
    </row>
    <row r="469" spans="9:12" ht="8.25" customHeight="1">
      <c r="I469" s="32"/>
      <c r="J469" s="32"/>
      <c r="K469" s="32"/>
      <c r="L469" s="32"/>
    </row>
    <row r="470" spans="9:12" ht="8.25" customHeight="1">
      <c r="I470" s="32"/>
      <c r="J470" s="32"/>
      <c r="K470" s="32"/>
      <c r="L470" s="32"/>
    </row>
    <row r="471" spans="9:12" ht="8.25" customHeight="1">
      <c r="I471" s="32"/>
      <c r="J471" s="32"/>
      <c r="K471" s="32"/>
      <c r="L471" s="32"/>
    </row>
    <row r="472" spans="9:12" ht="8.25" customHeight="1">
      <c r="I472" s="32"/>
      <c r="J472" s="32"/>
      <c r="K472" s="32"/>
      <c r="L472" s="32"/>
    </row>
    <row r="473" spans="9:12" ht="8.25" customHeight="1">
      <c r="I473" s="32"/>
      <c r="J473" s="32"/>
      <c r="K473" s="32"/>
      <c r="L473" s="32"/>
    </row>
    <row r="474" spans="9:12" ht="8.25" customHeight="1">
      <c r="I474" s="32"/>
      <c r="J474" s="32"/>
      <c r="K474" s="32"/>
      <c r="L474" s="32"/>
    </row>
    <row r="475" spans="9:12" ht="8.25" customHeight="1">
      <c r="I475" s="32"/>
      <c r="J475" s="32"/>
      <c r="K475" s="32"/>
      <c r="L475" s="32"/>
    </row>
    <row r="476" spans="9:12" ht="8.25" customHeight="1">
      <c r="I476" s="32"/>
      <c r="J476" s="32"/>
      <c r="K476" s="32"/>
      <c r="L476" s="32"/>
    </row>
    <row r="477" spans="9:12" ht="8.25" customHeight="1">
      <c r="I477" s="32"/>
      <c r="J477" s="32"/>
      <c r="K477" s="32"/>
      <c r="L477" s="32"/>
    </row>
    <row r="478" spans="9:12" ht="8.25" customHeight="1">
      <c r="I478" s="32"/>
      <c r="J478" s="32"/>
      <c r="K478" s="32"/>
      <c r="L478" s="32"/>
    </row>
    <row r="479" spans="9:12" ht="8.25" customHeight="1">
      <c r="I479" s="32"/>
      <c r="J479" s="32"/>
      <c r="K479" s="32"/>
      <c r="L479" s="32"/>
    </row>
    <row r="480" spans="9:12" ht="8.25" customHeight="1">
      <c r="I480" s="32"/>
      <c r="J480" s="32"/>
      <c r="K480" s="32"/>
      <c r="L480" s="32"/>
    </row>
    <row r="481" spans="9:12" ht="8.25" customHeight="1">
      <c r="I481" s="32"/>
      <c r="J481" s="32"/>
      <c r="K481" s="32"/>
      <c r="L481" s="32"/>
    </row>
    <row r="482" spans="9:12" ht="8.25" customHeight="1">
      <c r="I482" s="32"/>
      <c r="J482" s="32"/>
      <c r="K482" s="32"/>
      <c r="L482" s="32"/>
    </row>
    <row r="483" spans="9:12" ht="8.25" customHeight="1">
      <c r="I483" s="32"/>
      <c r="J483" s="32"/>
      <c r="K483" s="32"/>
      <c r="L483" s="32"/>
    </row>
    <row r="484" spans="9:12" ht="8.25" customHeight="1">
      <c r="I484" s="32"/>
      <c r="J484" s="32"/>
      <c r="K484" s="32"/>
      <c r="L484" s="32"/>
    </row>
    <row r="485" spans="9:12" ht="8.25" customHeight="1">
      <c r="I485" s="32"/>
      <c r="J485" s="32"/>
      <c r="K485" s="32"/>
      <c r="L485" s="32"/>
    </row>
    <row r="486" spans="9:12" ht="8.25" customHeight="1">
      <c r="I486" s="32"/>
      <c r="J486" s="32"/>
      <c r="K486" s="32"/>
      <c r="L486" s="32"/>
    </row>
    <row r="487" spans="9:12" ht="8.25" customHeight="1">
      <c r="I487" s="32"/>
      <c r="J487" s="32"/>
      <c r="K487" s="32"/>
      <c r="L487" s="32"/>
    </row>
    <row r="488" spans="9:12" ht="8.25" customHeight="1">
      <c r="I488" s="32"/>
      <c r="J488" s="32"/>
      <c r="K488" s="32"/>
      <c r="L488" s="32"/>
    </row>
    <row r="489" spans="9:12" ht="8.25" customHeight="1">
      <c r="I489" s="32"/>
      <c r="J489" s="32"/>
      <c r="K489" s="32"/>
      <c r="L489" s="32"/>
    </row>
    <row r="490" spans="9:12" ht="8.25" customHeight="1">
      <c r="I490" s="32"/>
      <c r="J490" s="32"/>
      <c r="K490" s="32"/>
      <c r="L490" s="32"/>
    </row>
    <row r="491" spans="9:12" ht="8.25" customHeight="1">
      <c r="I491" s="32"/>
      <c r="J491" s="32"/>
      <c r="K491" s="32"/>
      <c r="L491" s="32"/>
    </row>
    <row r="492" spans="9:12" ht="8.25" customHeight="1">
      <c r="I492" s="32"/>
      <c r="J492" s="32"/>
      <c r="K492" s="32"/>
      <c r="L492" s="32"/>
    </row>
    <row r="493" spans="9:12" ht="8.25" customHeight="1">
      <c r="I493" s="32"/>
      <c r="J493" s="32"/>
      <c r="K493" s="32"/>
      <c r="L493" s="32"/>
    </row>
    <row r="494" spans="9:12" ht="8.25" customHeight="1">
      <c r="I494" s="32"/>
      <c r="J494" s="32"/>
      <c r="K494" s="32"/>
      <c r="L494" s="32"/>
    </row>
    <row r="495" spans="9:12" ht="8.25" customHeight="1">
      <c r="I495" s="32"/>
      <c r="J495" s="32"/>
      <c r="K495" s="32"/>
      <c r="L495" s="32"/>
    </row>
    <row r="496" spans="9:12" ht="8.25" customHeight="1">
      <c r="I496" s="32"/>
      <c r="J496" s="32"/>
      <c r="K496" s="32"/>
      <c r="L496" s="32"/>
    </row>
    <row r="497" spans="9:12" ht="8.25" customHeight="1">
      <c r="I497" s="32"/>
      <c r="J497" s="32"/>
      <c r="K497" s="32"/>
      <c r="L497" s="32"/>
    </row>
    <row r="498" spans="9:12" ht="8.25" customHeight="1">
      <c r="I498" s="32"/>
      <c r="J498" s="32"/>
      <c r="K498" s="32"/>
      <c r="L498" s="32"/>
    </row>
    <row r="499" spans="9:12" ht="8.25" customHeight="1">
      <c r="I499" s="32"/>
      <c r="J499" s="32"/>
      <c r="K499" s="32"/>
      <c r="L499" s="32"/>
    </row>
    <row r="500" spans="9:12" ht="8.25" customHeight="1">
      <c r="I500" s="32"/>
      <c r="J500" s="32"/>
      <c r="K500" s="32"/>
      <c r="L500" s="32"/>
    </row>
    <row r="501" spans="9:12" ht="8.25" customHeight="1">
      <c r="I501" s="32"/>
      <c r="J501" s="32"/>
      <c r="K501" s="32"/>
      <c r="L501" s="32"/>
    </row>
    <row r="502" spans="9:12" ht="8.25" customHeight="1">
      <c r="I502" s="32"/>
      <c r="J502" s="32"/>
      <c r="K502" s="32"/>
      <c r="L502" s="32"/>
    </row>
    <row r="503" spans="9:12" ht="8.25" customHeight="1">
      <c r="I503" s="32"/>
      <c r="J503" s="32"/>
      <c r="K503" s="32"/>
      <c r="L503" s="32"/>
    </row>
    <row r="504" spans="9:12" ht="8.25" customHeight="1">
      <c r="I504" s="32"/>
      <c r="J504" s="32"/>
      <c r="K504" s="32"/>
      <c r="L504" s="32"/>
    </row>
    <row r="505" spans="9:12" ht="8.25" customHeight="1">
      <c r="I505" s="32"/>
      <c r="J505" s="32"/>
      <c r="K505" s="32"/>
      <c r="L505" s="32"/>
    </row>
    <row r="506" spans="9:12" ht="8.25" customHeight="1">
      <c r="I506" s="32"/>
      <c r="J506" s="32"/>
      <c r="K506" s="32"/>
      <c r="L506" s="32"/>
    </row>
    <row r="507" spans="9:12" ht="8.25" customHeight="1">
      <c r="I507" s="32"/>
      <c r="J507" s="32"/>
      <c r="K507" s="32"/>
      <c r="L507" s="32"/>
    </row>
    <row r="508" spans="9:12" ht="8.25" customHeight="1">
      <c r="I508" s="32"/>
      <c r="J508" s="32"/>
      <c r="K508" s="32"/>
      <c r="L508" s="32"/>
    </row>
    <row r="509" spans="9:12" ht="8.25" customHeight="1">
      <c r="I509" s="32"/>
      <c r="J509" s="32"/>
      <c r="K509" s="32"/>
      <c r="L509" s="32"/>
    </row>
    <row r="510" spans="9:12" ht="8.25" customHeight="1">
      <c r="I510" s="32"/>
      <c r="J510" s="32"/>
      <c r="K510" s="32"/>
      <c r="L510" s="32"/>
    </row>
    <row r="511" spans="9:12" ht="8.25" customHeight="1">
      <c r="I511" s="32"/>
      <c r="J511" s="32"/>
      <c r="K511" s="32"/>
      <c r="L511" s="32"/>
    </row>
    <row r="512" spans="9:12" ht="8.25" customHeight="1">
      <c r="I512" s="32"/>
      <c r="J512" s="32"/>
      <c r="K512" s="32"/>
      <c r="L512" s="32"/>
    </row>
    <row r="513" spans="9:12" ht="8.25" customHeight="1">
      <c r="I513" s="32"/>
      <c r="J513" s="32"/>
      <c r="K513" s="32"/>
      <c r="L513" s="32"/>
    </row>
    <row r="514" spans="9:12" ht="8.25" customHeight="1">
      <c r="I514" s="32"/>
      <c r="J514" s="32"/>
      <c r="K514" s="32"/>
      <c r="L514" s="32"/>
    </row>
    <row r="515" spans="9:12" ht="8.25" customHeight="1">
      <c r="I515" s="32"/>
      <c r="J515" s="32"/>
      <c r="K515" s="32"/>
      <c r="L515" s="32"/>
    </row>
    <row r="516" spans="9:12" ht="8.25" customHeight="1">
      <c r="I516" s="32"/>
      <c r="J516" s="32"/>
      <c r="K516" s="32"/>
      <c r="L516" s="32"/>
    </row>
    <row r="517" spans="9:12" ht="8.25" customHeight="1">
      <c r="I517" s="32"/>
      <c r="J517" s="32"/>
      <c r="K517" s="32"/>
      <c r="L517" s="32"/>
    </row>
    <row r="518" spans="9:12" ht="8.25" customHeight="1">
      <c r="I518" s="32"/>
      <c r="J518" s="32"/>
      <c r="K518" s="32"/>
      <c r="L518" s="32"/>
    </row>
    <row r="519" spans="9:12" ht="8.25" customHeight="1">
      <c r="I519" s="32"/>
      <c r="J519" s="32"/>
      <c r="K519" s="32"/>
      <c r="L519" s="32"/>
    </row>
    <row r="520" spans="9:12" ht="8.25" customHeight="1">
      <c r="I520" s="32"/>
      <c r="J520" s="32"/>
      <c r="K520" s="32"/>
      <c r="L520" s="32"/>
    </row>
    <row r="521" spans="9:12" ht="8.25" customHeight="1">
      <c r="I521" s="32"/>
      <c r="J521" s="32"/>
      <c r="K521" s="32"/>
      <c r="L521" s="32"/>
    </row>
    <row r="522" spans="9:12" ht="8.25" customHeight="1">
      <c r="I522" s="32"/>
      <c r="J522" s="32"/>
      <c r="K522" s="32"/>
      <c r="L522" s="32"/>
    </row>
    <row r="523" spans="9:12" ht="8.25" customHeight="1">
      <c r="I523" s="32"/>
      <c r="J523" s="32"/>
      <c r="K523" s="32"/>
      <c r="L523" s="32"/>
    </row>
    <row r="524" spans="9:12" ht="8.25" customHeight="1">
      <c r="I524" s="32"/>
      <c r="J524" s="32"/>
      <c r="K524" s="32"/>
      <c r="L524" s="32"/>
    </row>
    <row r="525" spans="9:12" ht="8.25" customHeight="1">
      <c r="I525" s="32"/>
      <c r="J525" s="32"/>
      <c r="K525" s="32"/>
      <c r="L525" s="32"/>
    </row>
    <row r="526" spans="9:12" ht="8.25" customHeight="1">
      <c r="I526" s="32"/>
      <c r="J526" s="32"/>
      <c r="K526" s="32"/>
      <c r="L526" s="32"/>
    </row>
    <row r="527" spans="9:12" ht="8.25" customHeight="1">
      <c r="I527" s="32"/>
      <c r="J527" s="32"/>
      <c r="K527" s="32"/>
      <c r="L527" s="32"/>
    </row>
    <row r="528" spans="9:12" ht="8.25" customHeight="1">
      <c r="I528" s="32"/>
      <c r="J528" s="32"/>
      <c r="K528" s="32"/>
      <c r="L528" s="32"/>
    </row>
    <row r="529" spans="9:12" ht="8.25" customHeight="1">
      <c r="I529" s="32"/>
      <c r="J529" s="32"/>
      <c r="K529" s="32"/>
      <c r="L529" s="32"/>
    </row>
    <row r="530" spans="9:12" ht="8.25" customHeight="1">
      <c r="I530" s="32"/>
      <c r="J530" s="32"/>
      <c r="K530" s="32"/>
      <c r="L530" s="32"/>
    </row>
    <row r="531" spans="9:12" ht="8.25" customHeight="1">
      <c r="I531" s="32"/>
      <c r="J531" s="32"/>
      <c r="K531" s="32"/>
      <c r="L531" s="32"/>
    </row>
    <row r="532" spans="9:12" ht="8.25" customHeight="1">
      <c r="I532" s="32"/>
      <c r="J532" s="32"/>
      <c r="K532" s="32"/>
      <c r="L532" s="32"/>
    </row>
    <row r="533" spans="9:12" ht="8.25" customHeight="1">
      <c r="I533" s="32"/>
      <c r="J533" s="32"/>
      <c r="K533" s="32"/>
      <c r="L533" s="32"/>
    </row>
    <row r="534" spans="9:12" ht="8.25" customHeight="1">
      <c r="I534" s="32"/>
      <c r="J534" s="32"/>
      <c r="K534" s="32"/>
      <c r="L534" s="32"/>
    </row>
    <row r="535" spans="9:12" ht="8.25" customHeight="1">
      <c r="I535" s="32"/>
      <c r="J535" s="32"/>
      <c r="K535" s="32"/>
      <c r="L535" s="32"/>
    </row>
    <row r="536" spans="9:12" ht="8.25" customHeight="1">
      <c r="I536" s="32"/>
      <c r="J536" s="32"/>
      <c r="K536" s="32"/>
      <c r="L536" s="32"/>
    </row>
    <row r="537" spans="9:12" ht="8.25" customHeight="1">
      <c r="I537" s="32"/>
      <c r="J537" s="32"/>
      <c r="K537" s="32"/>
      <c r="L537" s="32"/>
    </row>
    <row r="538" spans="9:12" ht="8.25" customHeight="1">
      <c r="I538" s="32"/>
      <c r="J538" s="32"/>
      <c r="K538" s="32"/>
      <c r="L538" s="32"/>
    </row>
    <row r="539" spans="9:12" ht="8.25" customHeight="1">
      <c r="I539" s="32"/>
      <c r="J539" s="32"/>
      <c r="K539" s="32"/>
      <c r="L539" s="32"/>
    </row>
    <row r="540" spans="9:12" ht="8.25" customHeight="1">
      <c r="I540" s="32"/>
      <c r="J540" s="32"/>
      <c r="K540" s="32"/>
      <c r="L540" s="32"/>
    </row>
    <row r="541" spans="9:12" ht="8.25" customHeight="1">
      <c r="I541" s="32"/>
      <c r="J541" s="32"/>
      <c r="K541" s="32"/>
      <c r="L541" s="32"/>
    </row>
    <row r="542" spans="9:12" ht="8.25" customHeight="1">
      <c r="I542" s="32"/>
      <c r="J542" s="32"/>
      <c r="K542" s="32"/>
      <c r="L542" s="32"/>
    </row>
    <row r="543" spans="9:12" ht="8.25" customHeight="1">
      <c r="I543" s="32"/>
      <c r="J543" s="32"/>
      <c r="K543" s="32"/>
      <c r="L543" s="32"/>
    </row>
    <row r="544" spans="9:12" ht="8.25" customHeight="1">
      <c r="I544" s="32"/>
      <c r="J544" s="32"/>
      <c r="K544" s="32"/>
      <c r="L544" s="32"/>
    </row>
    <row r="545" spans="9:12" ht="8.25" customHeight="1">
      <c r="I545" s="32"/>
      <c r="J545" s="32"/>
      <c r="K545" s="32"/>
      <c r="L545" s="32"/>
    </row>
    <row r="546" spans="9:12" ht="8.25" customHeight="1">
      <c r="I546" s="32"/>
      <c r="J546" s="32"/>
      <c r="K546" s="32"/>
      <c r="L546" s="32"/>
    </row>
    <row r="547" spans="9:12" ht="8.25" customHeight="1">
      <c r="I547" s="32"/>
      <c r="J547" s="32"/>
      <c r="K547" s="32"/>
      <c r="L547" s="32"/>
    </row>
    <row r="548" spans="9:12" ht="8.25" customHeight="1">
      <c r="I548" s="32"/>
      <c r="J548" s="32"/>
      <c r="K548" s="32"/>
      <c r="L548" s="32"/>
    </row>
    <row r="549" spans="9:12" ht="8.25" customHeight="1">
      <c r="I549" s="32"/>
      <c r="J549" s="32"/>
      <c r="K549" s="32"/>
      <c r="L549" s="32"/>
    </row>
    <row r="550" spans="9:12" ht="8.25" customHeight="1">
      <c r="I550" s="32"/>
      <c r="J550" s="32"/>
      <c r="K550" s="32"/>
      <c r="L550" s="32"/>
    </row>
    <row r="551" spans="9:12" ht="8.25" customHeight="1">
      <c r="I551" s="32"/>
      <c r="J551" s="32"/>
      <c r="K551" s="32"/>
      <c r="L551" s="32"/>
    </row>
    <row r="552" spans="9:12" ht="8.25" customHeight="1">
      <c r="I552" s="32"/>
      <c r="J552" s="32"/>
      <c r="K552" s="32"/>
      <c r="L552" s="32"/>
    </row>
    <row r="553" spans="9:12" ht="8.25" customHeight="1">
      <c r="I553" s="32"/>
      <c r="J553" s="32"/>
      <c r="K553" s="32"/>
      <c r="L553" s="32"/>
    </row>
    <row r="554" spans="9:12" ht="8.25" customHeight="1">
      <c r="I554" s="32"/>
      <c r="J554" s="32"/>
      <c r="K554" s="32"/>
      <c r="L554" s="32"/>
    </row>
    <row r="555" spans="9:12" ht="8.25" customHeight="1">
      <c r="I555" s="32"/>
      <c r="J555" s="32"/>
      <c r="K555" s="32"/>
      <c r="L555" s="32"/>
    </row>
    <row r="556" spans="9:12" ht="8.25" customHeight="1">
      <c r="I556" s="32"/>
      <c r="J556" s="32"/>
      <c r="K556" s="32"/>
      <c r="L556" s="32"/>
    </row>
    <row r="557" spans="9:12" ht="8.25" customHeight="1">
      <c r="I557" s="32"/>
      <c r="J557" s="32"/>
      <c r="K557" s="32"/>
      <c r="L557" s="32"/>
    </row>
    <row r="558" spans="9:12" ht="8.25" customHeight="1">
      <c r="I558" s="32"/>
      <c r="J558" s="32"/>
      <c r="K558" s="32"/>
      <c r="L558" s="32"/>
    </row>
    <row r="559" spans="9:12" ht="8.25" customHeight="1">
      <c r="I559" s="32"/>
      <c r="J559" s="32"/>
      <c r="K559" s="32"/>
      <c r="L559" s="32"/>
    </row>
    <row r="560" spans="9:12" ht="8.25" customHeight="1">
      <c r="I560" s="32"/>
      <c r="J560" s="32"/>
      <c r="K560" s="32"/>
      <c r="L560" s="32"/>
    </row>
    <row r="561" spans="9:12" ht="8.25" customHeight="1">
      <c r="I561" s="32"/>
      <c r="J561" s="32"/>
      <c r="K561" s="32"/>
      <c r="L561" s="32"/>
    </row>
    <row r="562" spans="9:12" ht="8.25" customHeight="1">
      <c r="I562" s="32"/>
      <c r="J562" s="32"/>
      <c r="K562" s="32"/>
      <c r="L562" s="32"/>
    </row>
    <row r="563" spans="9:12" ht="8.25" customHeight="1">
      <c r="I563" s="32"/>
      <c r="J563" s="32"/>
      <c r="K563" s="32"/>
      <c r="L563" s="32"/>
    </row>
    <row r="564" spans="9:12" ht="8.25" customHeight="1">
      <c r="I564" s="32"/>
      <c r="J564" s="32"/>
      <c r="K564" s="32"/>
      <c r="L564" s="32"/>
    </row>
    <row r="565" spans="9:12" ht="8.25" customHeight="1">
      <c r="I565" s="32"/>
      <c r="J565" s="32"/>
      <c r="K565" s="32"/>
      <c r="L565" s="32"/>
    </row>
    <row r="566" spans="9:12" ht="8.25" customHeight="1">
      <c r="I566" s="32"/>
      <c r="J566" s="32"/>
      <c r="K566" s="32"/>
      <c r="L566" s="32"/>
    </row>
    <row r="567" spans="9:12" ht="8.25" customHeight="1">
      <c r="I567" s="32"/>
      <c r="J567" s="32"/>
      <c r="K567" s="32"/>
      <c r="L567" s="32"/>
    </row>
    <row r="568" spans="9:12" ht="8.25" customHeight="1">
      <c r="I568" s="32"/>
      <c r="J568" s="32"/>
      <c r="K568" s="32"/>
      <c r="L568" s="32"/>
    </row>
    <row r="569" spans="9:12" ht="8.25" customHeight="1">
      <c r="I569" s="32"/>
      <c r="J569" s="32"/>
      <c r="K569" s="32"/>
      <c r="L569" s="32"/>
    </row>
    <row r="570" spans="9:12" ht="8.25" customHeight="1">
      <c r="I570" s="32"/>
      <c r="J570" s="32"/>
      <c r="K570" s="32"/>
      <c r="L570" s="32"/>
    </row>
    <row r="571" spans="9:12" ht="8.25" customHeight="1">
      <c r="I571" s="32"/>
      <c r="J571" s="32"/>
      <c r="K571" s="32"/>
      <c r="L571" s="32"/>
    </row>
    <row r="572" spans="9:12" ht="8.25" customHeight="1">
      <c r="I572" s="32"/>
      <c r="J572" s="32"/>
      <c r="K572" s="32"/>
      <c r="L572" s="32"/>
    </row>
    <row r="573" spans="9:12" ht="8.25" customHeight="1">
      <c r="I573" s="32"/>
      <c r="J573" s="32"/>
      <c r="K573" s="32"/>
      <c r="L573" s="32"/>
    </row>
    <row r="574" spans="9:12" ht="8.25" customHeight="1">
      <c r="I574" s="32"/>
      <c r="J574" s="32"/>
      <c r="K574" s="32"/>
      <c r="L574" s="32"/>
    </row>
    <row r="575" spans="9:12" ht="8.25" customHeight="1">
      <c r="I575" s="32"/>
      <c r="J575" s="32"/>
      <c r="K575" s="32"/>
      <c r="L575" s="32"/>
    </row>
    <row r="576" spans="9:12" ht="8.25" customHeight="1">
      <c r="I576" s="32"/>
      <c r="J576" s="32"/>
      <c r="K576" s="32"/>
      <c r="L576" s="32"/>
    </row>
    <row r="577" spans="9:12" ht="8.25" customHeight="1">
      <c r="I577" s="32"/>
      <c r="J577" s="32"/>
      <c r="K577" s="32"/>
      <c r="L577" s="32"/>
    </row>
    <row r="578" spans="9:12" ht="8.25" customHeight="1">
      <c r="I578" s="32"/>
      <c r="J578" s="32"/>
      <c r="K578" s="32"/>
      <c r="L578" s="32"/>
    </row>
    <row r="579" spans="9:12" ht="8.25" customHeight="1">
      <c r="I579" s="32"/>
      <c r="J579" s="32"/>
      <c r="K579" s="32"/>
      <c r="L579" s="32"/>
    </row>
    <row r="580" spans="9:12" ht="8.25" customHeight="1">
      <c r="I580" s="32"/>
      <c r="J580" s="32"/>
      <c r="K580" s="32"/>
      <c r="L580" s="32"/>
    </row>
    <row r="581" spans="9:12" ht="8.25" customHeight="1">
      <c r="I581" s="32"/>
      <c r="J581" s="32"/>
      <c r="K581" s="32"/>
      <c r="L581" s="32"/>
    </row>
    <row r="582" spans="9:12" ht="8.25" customHeight="1">
      <c r="I582" s="32"/>
      <c r="J582" s="32"/>
      <c r="K582" s="32"/>
      <c r="L582" s="32"/>
    </row>
    <row r="583" spans="9:12" ht="8.25" customHeight="1">
      <c r="I583" s="32"/>
      <c r="J583" s="32"/>
      <c r="K583" s="32"/>
      <c r="L583" s="32"/>
    </row>
    <row r="584" spans="9:12" ht="8.25" customHeight="1">
      <c r="I584" s="32"/>
      <c r="J584" s="32"/>
      <c r="K584" s="32"/>
      <c r="L584" s="32"/>
    </row>
    <row r="585" spans="9:12" ht="8.25" customHeight="1">
      <c r="I585" s="32"/>
      <c r="J585" s="32"/>
      <c r="K585" s="32"/>
      <c r="L585" s="32"/>
    </row>
    <row r="586" spans="9:12" ht="8.25" customHeight="1">
      <c r="I586" s="32"/>
      <c r="J586" s="32"/>
      <c r="K586" s="32"/>
      <c r="L586" s="32"/>
    </row>
    <row r="587" spans="9:12" ht="8.25" customHeight="1">
      <c r="I587" s="32"/>
      <c r="J587" s="32"/>
      <c r="K587" s="32"/>
      <c r="L587" s="32"/>
    </row>
    <row r="588" spans="9:12" ht="8.25" customHeight="1">
      <c r="I588" s="32"/>
      <c r="J588" s="32"/>
      <c r="K588" s="32"/>
      <c r="L588" s="32"/>
    </row>
    <row r="589" spans="9:12" ht="8.25" customHeight="1">
      <c r="I589" s="32"/>
      <c r="J589" s="32"/>
      <c r="K589" s="32"/>
      <c r="L589" s="32"/>
    </row>
    <row r="590" spans="9:12" ht="8.25" customHeight="1">
      <c r="I590" s="32"/>
      <c r="J590" s="32"/>
      <c r="K590" s="32"/>
      <c r="L590" s="32"/>
    </row>
    <row r="591" spans="9:12" ht="8.25" customHeight="1">
      <c r="I591" s="32"/>
      <c r="J591" s="32"/>
      <c r="K591" s="32"/>
      <c r="L591" s="32"/>
    </row>
    <row r="592" spans="9:12" ht="8.25" customHeight="1">
      <c r="I592" s="32"/>
      <c r="J592" s="32"/>
      <c r="K592" s="32"/>
      <c r="L592" s="32"/>
    </row>
    <row r="593" spans="9:12" ht="8.25" customHeight="1">
      <c r="I593" s="32"/>
      <c r="J593" s="32"/>
      <c r="K593" s="32"/>
      <c r="L593" s="32"/>
    </row>
    <row r="594" spans="9:12" ht="8.25" customHeight="1">
      <c r="I594" s="32"/>
      <c r="J594" s="32"/>
      <c r="K594" s="32"/>
      <c r="L594" s="32"/>
    </row>
    <row r="595" spans="9:12" ht="8.25" customHeight="1">
      <c r="I595" s="32"/>
      <c r="J595" s="32"/>
      <c r="K595" s="32"/>
      <c r="L595" s="32"/>
    </row>
    <row r="596" spans="9:12" ht="8.25" customHeight="1">
      <c r="I596" s="32"/>
      <c r="J596" s="32"/>
      <c r="K596" s="32"/>
      <c r="L596" s="32"/>
    </row>
    <row r="597" spans="9:12" ht="8.25" customHeight="1">
      <c r="I597" s="32"/>
      <c r="J597" s="32"/>
      <c r="K597" s="32"/>
      <c r="L597" s="32"/>
    </row>
    <row r="598" spans="9:12" ht="8.25" customHeight="1">
      <c r="I598" s="32"/>
      <c r="J598" s="32"/>
      <c r="K598" s="32"/>
      <c r="L598" s="32"/>
    </row>
    <row r="599" spans="9:12" ht="8.25" customHeight="1">
      <c r="I599" s="32"/>
      <c r="J599" s="32"/>
      <c r="K599" s="32"/>
      <c r="L599" s="32"/>
    </row>
    <row r="600" spans="9:12" ht="8.25" customHeight="1">
      <c r="I600" s="32"/>
      <c r="J600" s="32"/>
      <c r="K600" s="32"/>
      <c r="L600" s="32"/>
    </row>
    <row r="601" spans="9:12" ht="8.25" customHeight="1">
      <c r="I601" s="32"/>
      <c r="J601" s="32"/>
      <c r="K601" s="32"/>
      <c r="L601" s="32"/>
    </row>
    <row r="602" spans="9:12" ht="8.25" customHeight="1">
      <c r="I602" s="32"/>
      <c r="J602" s="32"/>
      <c r="K602" s="32"/>
      <c r="L602" s="32"/>
    </row>
    <row r="603" spans="9:12" ht="8.25" customHeight="1">
      <c r="I603" s="32"/>
      <c r="J603" s="32"/>
      <c r="K603" s="32"/>
      <c r="L603" s="32"/>
    </row>
    <row r="604" spans="9:12" ht="8.25" customHeight="1">
      <c r="I604" s="32"/>
      <c r="J604" s="32"/>
      <c r="K604" s="32"/>
      <c r="L604" s="32"/>
    </row>
    <row r="605" spans="9:12" ht="8.25" customHeight="1">
      <c r="I605" s="32"/>
      <c r="J605" s="32"/>
      <c r="K605" s="32"/>
      <c r="L605" s="32"/>
    </row>
    <row r="606" spans="9:12" ht="8.25" customHeight="1">
      <c r="I606" s="32"/>
      <c r="J606" s="32"/>
      <c r="K606" s="32"/>
      <c r="L606" s="32"/>
    </row>
    <row r="607" spans="9:12" ht="8.25" customHeight="1">
      <c r="I607" s="32"/>
      <c r="J607" s="32"/>
      <c r="K607" s="32"/>
      <c r="L607" s="32"/>
    </row>
    <row r="608" spans="9:12" ht="8.25" customHeight="1">
      <c r="I608" s="32"/>
      <c r="J608" s="32"/>
      <c r="K608" s="32"/>
      <c r="L608" s="32"/>
    </row>
    <row r="609" spans="9:12" ht="8.25" customHeight="1">
      <c r="I609" s="32"/>
      <c r="J609" s="32"/>
      <c r="K609" s="32"/>
      <c r="L609" s="32"/>
    </row>
    <row r="610" spans="9:12" ht="8.25" customHeight="1">
      <c r="I610" s="32"/>
      <c r="J610" s="32"/>
      <c r="K610" s="32"/>
      <c r="L610" s="32"/>
    </row>
    <row r="611" spans="9:12" ht="8.25" customHeight="1">
      <c r="I611" s="32"/>
      <c r="J611" s="32"/>
      <c r="K611" s="32"/>
      <c r="L611" s="32"/>
    </row>
    <row r="612" spans="9:12" ht="8.25" customHeight="1">
      <c r="I612" s="32"/>
      <c r="J612" s="32"/>
      <c r="K612" s="32"/>
      <c r="L612" s="32"/>
    </row>
    <row r="613" spans="9:12" ht="8.25" customHeight="1">
      <c r="I613" s="32"/>
      <c r="J613" s="32"/>
      <c r="K613" s="32"/>
      <c r="L613" s="32"/>
    </row>
    <row r="614" spans="9:12" ht="8.25" customHeight="1">
      <c r="I614" s="32"/>
      <c r="J614" s="32"/>
      <c r="K614" s="32"/>
      <c r="L614" s="32"/>
    </row>
    <row r="615" spans="9:12" ht="8.25" customHeight="1">
      <c r="I615" s="32"/>
      <c r="J615" s="32"/>
      <c r="K615" s="32"/>
      <c r="L615" s="32"/>
    </row>
    <row r="616" spans="9:12" ht="8.25" customHeight="1">
      <c r="I616" s="32"/>
      <c r="J616" s="32"/>
      <c r="K616" s="32"/>
      <c r="L616" s="32"/>
    </row>
    <row r="617" spans="9:12" ht="8.25" customHeight="1">
      <c r="I617" s="32"/>
      <c r="J617" s="32"/>
      <c r="K617" s="32"/>
      <c r="L617" s="32"/>
    </row>
    <row r="618" spans="9:12" ht="8.25" customHeight="1">
      <c r="I618" s="32"/>
      <c r="J618" s="32"/>
      <c r="K618" s="32"/>
      <c r="L618" s="32"/>
    </row>
    <row r="619" spans="9:12" ht="8.25" customHeight="1">
      <c r="I619" s="32"/>
      <c r="J619" s="32"/>
      <c r="K619" s="32"/>
      <c r="L619" s="32"/>
    </row>
    <row r="620" spans="9:12" ht="8.25" customHeight="1">
      <c r="I620" s="32"/>
      <c r="J620" s="32"/>
      <c r="K620" s="32"/>
      <c r="L620" s="32"/>
    </row>
    <row r="621" spans="9:12" ht="8.25" customHeight="1">
      <c r="I621" s="32"/>
      <c r="J621" s="32"/>
      <c r="K621" s="32"/>
      <c r="L621" s="32"/>
    </row>
    <row r="622" spans="9:12" ht="8.25" customHeight="1">
      <c r="I622" s="32"/>
      <c r="J622" s="32"/>
      <c r="K622" s="32"/>
      <c r="L622" s="32"/>
    </row>
    <row r="623" spans="9:12" ht="8.25" customHeight="1">
      <c r="I623" s="32"/>
      <c r="J623" s="32"/>
      <c r="K623" s="32"/>
      <c r="L623" s="32"/>
    </row>
    <row r="624" spans="9:12" ht="8.25" customHeight="1">
      <c r="I624" s="32"/>
      <c r="J624" s="32"/>
      <c r="K624" s="32"/>
      <c r="L624" s="32"/>
    </row>
    <row r="625" spans="9:12" ht="8.25" customHeight="1">
      <c r="I625" s="32"/>
      <c r="J625" s="32"/>
      <c r="K625" s="32"/>
      <c r="L625" s="32"/>
    </row>
    <row r="626" spans="9:12" ht="8.25" customHeight="1">
      <c r="I626" s="32"/>
      <c r="J626" s="32"/>
      <c r="K626" s="32"/>
      <c r="L626" s="32"/>
    </row>
    <row r="627" spans="9:12" ht="8.25" customHeight="1">
      <c r="I627" s="32"/>
      <c r="J627" s="32"/>
      <c r="K627" s="32"/>
      <c r="L627" s="32"/>
    </row>
    <row r="628" spans="9:12" ht="8.25" customHeight="1">
      <c r="I628" s="32"/>
      <c r="J628" s="32"/>
      <c r="K628" s="32"/>
      <c r="L628" s="32"/>
    </row>
    <row r="629" spans="9:12" ht="8.25" customHeight="1">
      <c r="I629" s="32"/>
      <c r="J629" s="32"/>
      <c r="K629" s="32"/>
      <c r="L629" s="32"/>
    </row>
    <row r="630" spans="9:12" ht="8.25" customHeight="1">
      <c r="I630" s="32"/>
      <c r="J630" s="32"/>
      <c r="K630" s="32"/>
      <c r="L630" s="32"/>
    </row>
    <row r="631" spans="9:12" ht="8.25" customHeight="1">
      <c r="I631" s="32"/>
      <c r="J631" s="32"/>
      <c r="K631" s="32"/>
      <c r="L631" s="32"/>
    </row>
    <row r="632" spans="9:12" ht="8.25" customHeight="1">
      <c r="I632" s="32"/>
      <c r="J632" s="32"/>
      <c r="K632" s="32"/>
      <c r="L632" s="32"/>
    </row>
    <row r="633" spans="9:12" ht="8.25" customHeight="1">
      <c r="I633" s="32"/>
      <c r="J633" s="32"/>
      <c r="K633" s="32"/>
      <c r="L633" s="32"/>
    </row>
    <row r="634" spans="9:12" ht="8.25" customHeight="1">
      <c r="I634" s="32"/>
      <c r="J634" s="32"/>
      <c r="K634" s="32"/>
      <c r="L634" s="32"/>
    </row>
    <row r="635" spans="9:12" ht="8.25" customHeight="1">
      <c r="I635" s="32"/>
      <c r="J635" s="32"/>
      <c r="K635" s="32"/>
      <c r="L635" s="32"/>
    </row>
    <row r="636" spans="9:12" ht="8.25" customHeight="1">
      <c r="I636" s="32"/>
      <c r="J636" s="32"/>
      <c r="K636" s="32"/>
      <c r="L636" s="32"/>
    </row>
    <row r="637" spans="9:12" ht="8.25" customHeight="1">
      <c r="I637" s="32"/>
      <c r="J637" s="32"/>
      <c r="K637" s="32"/>
      <c r="L637" s="32"/>
    </row>
    <row r="638" spans="9:12" ht="8.25" customHeight="1">
      <c r="I638" s="32"/>
      <c r="J638" s="32"/>
      <c r="K638" s="32"/>
      <c r="L638" s="32"/>
    </row>
    <row r="639" spans="9:12" ht="8.25" customHeight="1">
      <c r="I639" s="32"/>
      <c r="J639" s="32"/>
      <c r="K639" s="32"/>
      <c r="L639" s="32"/>
    </row>
    <row r="640" spans="9:12" ht="8.25" customHeight="1">
      <c r="I640" s="32"/>
      <c r="J640" s="32"/>
      <c r="K640" s="32"/>
      <c r="L640" s="32"/>
    </row>
    <row r="641" spans="9:12" ht="8.25" customHeight="1">
      <c r="I641" s="32"/>
      <c r="J641" s="32"/>
      <c r="K641" s="32"/>
      <c r="L641" s="32"/>
    </row>
    <row r="642" spans="9:12" ht="8.25" customHeight="1">
      <c r="I642" s="32"/>
      <c r="J642" s="32"/>
      <c r="K642" s="32"/>
      <c r="L642" s="32"/>
    </row>
    <row r="643" spans="9:12" ht="8.25" customHeight="1">
      <c r="I643" s="32"/>
      <c r="J643" s="32"/>
      <c r="K643" s="32"/>
      <c r="L643" s="32"/>
    </row>
    <row r="644" spans="9:12" ht="8.25" customHeight="1">
      <c r="I644" s="32"/>
      <c r="J644" s="32"/>
      <c r="K644" s="32"/>
      <c r="L644" s="32"/>
    </row>
    <row r="645" spans="9:12" ht="8.25" customHeight="1">
      <c r="I645" s="32"/>
      <c r="J645" s="32"/>
      <c r="K645" s="32"/>
      <c r="L645" s="32"/>
    </row>
    <row r="646" spans="9:12" ht="8.25" customHeight="1">
      <c r="I646" s="32"/>
      <c r="J646" s="32"/>
      <c r="K646" s="32"/>
      <c r="L646" s="32"/>
    </row>
    <row r="647" spans="9:12" ht="8.25" customHeight="1">
      <c r="I647" s="32"/>
      <c r="J647" s="32"/>
      <c r="K647" s="32"/>
      <c r="L647" s="32"/>
    </row>
    <row r="648" spans="9:12" ht="8.25" customHeight="1">
      <c r="I648" s="32"/>
      <c r="J648" s="32"/>
      <c r="K648" s="32"/>
      <c r="L648" s="32"/>
    </row>
    <row r="649" spans="9:12" ht="8.25" customHeight="1">
      <c r="I649" s="32"/>
      <c r="J649" s="32"/>
      <c r="K649" s="32"/>
      <c r="L649" s="32"/>
    </row>
    <row r="650" spans="9:12" ht="8.25" customHeight="1">
      <c r="I650" s="32"/>
      <c r="J650" s="32"/>
      <c r="K650" s="32"/>
      <c r="L650" s="32"/>
    </row>
    <row r="651" spans="9:12" ht="8.25" customHeight="1">
      <c r="I651" s="32"/>
      <c r="J651" s="32"/>
      <c r="K651" s="32"/>
      <c r="L651" s="32"/>
    </row>
    <row r="652" spans="9:12" ht="8.25" customHeight="1">
      <c r="I652" s="32"/>
      <c r="J652" s="32"/>
      <c r="K652" s="32"/>
      <c r="L652" s="32"/>
    </row>
    <row r="653" spans="9:12" ht="8.25" customHeight="1">
      <c r="I653" s="32"/>
      <c r="J653" s="32"/>
      <c r="K653" s="32"/>
      <c r="L653" s="32"/>
    </row>
    <row r="654" spans="9:12" ht="8.25" customHeight="1">
      <c r="I654" s="32"/>
      <c r="J654" s="32"/>
      <c r="K654" s="32"/>
      <c r="L654" s="32"/>
    </row>
    <row r="655" spans="9:12" ht="8.25" customHeight="1">
      <c r="I655" s="32"/>
      <c r="J655" s="32"/>
      <c r="K655" s="32"/>
      <c r="L655" s="32"/>
    </row>
    <row r="656" spans="9:12" ht="8.25" customHeight="1">
      <c r="I656" s="32"/>
      <c r="J656" s="32"/>
      <c r="K656" s="32"/>
      <c r="L656" s="32"/>
    </row>
    <row r="657" spans="9:12" ht="8.25" customHeight="1">
      <c r="I657" s="32"/>
      <c r="J657" s="32"/>
      <c r="K657" s="32"/>
      <c r="L657" s="32"/>
    </row>
    <row r="658" spans="9:12" ht="8.25" customHeight="1">
      <c r="I658" s="32"/>
      <c r="J658" s="32"/>
      <c r="K658" s="32"/>
      <c r="L658" s="32"/>
    </row>
    <row r="659" spans="9:12" ht="8.25" customHeight="1">
      <c r="I659" s="32"/>
      <c r="J659" s="32"/>
      <c r="K659" s="32"/>
      <c r="L659" s="32"/>
    </row>
    <row r="660" spans="9:12" ht="8.25" customHeight="1">
      <c r="I660" s="32"/>
      <c r="J660" s="32"/>
      <c r="K660" s="32"/>
      <c r="L660" s="32"/>
    </row>
    <row r="661" spans="9:12" ht="8.25" customHeight="1">
      <c r="I661" s="32"/>
      <c r="J661" s="32"/>
      <c r="K661" s="32"/>
      <c r="L661" s="32"/>
    </row>
    <row r="662" spans="9:12" ht="8.25" customHeight="1">
      <c r="I662" s="32"/>
      <c r="J662" s="32"/>
      <c r="K662" s="32"/>
      <c r="L662" s="32"/>
    </row>
    <row r="663" spans="9:12" ht="8.25" customHeight="1">
      <c r="I663" s="32"/>
      <c r="J663" s="32"/>
      <c r="K663" s="32"/>
      <c r="L663" s="32"/>
    </row>
    <row r="664" spans="9:12" ht="8.25" customHeight="1">
      <c r="I664" s="32"/>
      <c r="J664" s="32"/>
      <c r="K664" s="32"/>
      <c r="L664" s="32"/>
    </row>
    <row r="665" spans="9:12" ht="8.25" customHeight="1">
      <c r="I665" s="32"/>
      <c r="J665" s="32"/>
      <c r="K665" s="32"/>
      <c r="L665" s="32"/>
    </row>
    <row r="666" spans="9:12" ht="8.25" customHeight="1">
      <c r="I666" s="32"/>
      <c r="J666" s="32"/>
      <c r="K666" s="32"/>
      <c r="L666" s="32"/>
    </row>
    <row r="667" spans="9:12" ht="8.25" customHeight="1">
      <c r="I667" s="32"/>
      <c r="J667" s="32"/>
      <c r="K667" s="32"/>
      <c r="L667" s="32"/>
    </row>
    <row r="668" spans="9:12" ht="8.25" customHeight="1">
      <c r="I668" s="32"/>
      <c r="J668" s="32"/>
      <c r="K668" s="32"/>
      <c r="L668" s="32"/>
    </row>
    <row r="669" spans="9:12" ht="8.25" customHeight="1">
      <c r="I669" s="32"/>
      <c r="J669" s="32"/>
      <c r="K669" s="32"/>
      <c r="L669" s="32"/>
    </row>
    <row r="670" spans="9:12" ht="8.25" customHeight="1">
      <c r="I670" s="32"/>
      <c r="J670" s="32"/>
      <c r="K670" s="32"/>
      <c r="L670" s="32"/>
    </row>
    <row r="671" spans="9:12" ht="8.25" customHeight="1">
      <c r="I671" s="32"/>
      <c r="J671" s="32"/>
      <c r="K671" s="32"/>
      <c r="L671" s="32"/>
    </row>
    <row r="672" spans="9:12" ht="8.25" customHeight="1">
      <c r="I672" s="32"/>
      <c r="J672" s="32"/>
      <c r="K672" s="32"/>
      <c r="L672" s="32"/>
    </row>
    <row r="673" spans="9:12" ht="8.25" customHeight="1">
      <c r="I673" s="32"/>
      <c r="J673" s="32"/>
      <c r="K673" s="32"/>
      <c r="L673" s="32"/>
    </row>
    <row r="674" spans="9:12" ht="8.25" customHeight="1">
      <c r="I674" s="32"/>
      <c r="J674" s="32"/>
      <c r="K674" s="32"/>
      <c r="L674" s="32"/>
    </row>
    <row r="675" spans="9:12" ht="8.25" customHeight="1">
      <c r="I675" s="32"/>
      <c r="J675" s="32"/>
      <c r="K675" s="32"/>
      <c r="L675" s="32"/>
    </row>
    <row r="676" spans="9:12" ht="8.25" customHeight="1">
      <c r="I676" s="32"/>
      <c r="J676" s="32"/>
      <c r="K676" s="32"/>
      <c r="L676" s="32"/>
    </row>
    <row r="677" spans="9:12" ht="8.25" customHeight="1">
      <c r="I677" s="32"/>
      <c r="J677" s="32"/>
      <c r="K677" s="32"/>
      <c r="L677" s="32"/>
    </row>
    <row r="678" spans="9:12" ht="8.25" customHeight="1">
      <c r="I678" s="32"/>
      <c r="J678" s="32"/>
      <c r="K678" s="32"/>
      <c r="L678" s="32"/>
    </row>
    <row r="679" spans="9:12" ht="8.25" customHeight="1">
      <c r="I679" s="32"/>
      <c r="J679" s="32"/>
      <c r="K679" s="32"/>
      <c r="L679" s="32"/>
    </row>
    <row r="680" spans="9:12" ht="8.25" customHeight="1">
      <c r="I680" s="32"/>
      <c r="J680" s="32"/>
      <c r="K680" s="32"/>
      <c r="L680" s="32"/>
    </row>
    <row r="681" spans="9:12" ht="8.25" customHeight="1">
      <c r="I681" s="32"/>
      <c r="J681" s="32"/>
      <c r="K681" s="32"/>
      <c r="L681" s="32"/>
    </row>
    <row r="682" spans="9:12" ht="8.25" customHeight="1">
      <c r="I682" s="32"/>
      <c r="J682" s="32"/>
      <c r="K682" s="32"/>
      <c r="L682" s="32"/>
    </row>
    <row r="683" spans="9:12" ht="8.25" customHeight="1">
      <c r="I683" s="32"/>
      <c r="J683" s="32"/>
      <c r="K683" s="32"/>
      <c r="L683" s="32"/>
    </row>
    <row r="684" spans="9:12" ht="8.25" customHeight="1">
      <c r="I684" s="32"/>
      <c r="J684" s="32"/>
      <c r="K684" s="32"/>
      <c r="L684" s="32"/>
    </row>
    <row r="685" spans="9:12" ht="8.25" customHeight="1">
      <c r="I685" s="32"/>
      <c r="J685" s="32"/>
      <c r="K685" s="32"/>
      <c r="L685" s="32"/>
    </row>
    <row r="686" spans="9:12" ht="8.25" customHeight="1">
      <c r="I686" s="32"/>
      <c r="J686" s="32"/>
      <c r="K686" s="32"/>
      <c r="L686" s="32"/>
    </row>
    <row r="687" spans="9:12" ht="8.25" customHeight="1">
      <c r="I687" s="32"/>
      <c r="J687" s="32"/>
      <c r="K687" s="32"/>
      <c r="L687" s="32"/>
    </row>
    <row r="688" spans="9:12" ht="8.25" customHeight="1">
      <c r="I688" s="32"/>
      <c r="J688" s="32"/>
      <c r="K688" s="32"/>
      <c r="L688" s="32"/>
    </row>
    <row r="689" spans="9:12" ht="8.25" customHeight="1">
      <c r="I689" s="32"/>
      <c r="J689" s="32"/>
      <c r="K689" s="32"/>
      <c r="L689" s="32"/>
    </row>
    <row r="690" spans="9:12" ht="8.25" customHeight="1">
      <c r="I690" s="32"/>
      <c r="J690" s="32"/>
      <c r="K690" s="32"/>
      <c r="L690" s="32"/>
    </row>
    <row r="691" spans="9:12" ht="8.25" customHeight="1">
      <c r="I691" s="32"/>
      <c r="J691" s="32"/>
      <c r="K691" s="32"/>
      <c r="L691" s="32"/>
    </row>
    <row r="692" spans="9:12" ht="8.25" customHeight="1">
      <c r="I692" s="32"/>
      <c r="J692" s="32"/>
      <c r="K692" s="32"/>
      <c r="L692" s="32"/>
    </row>
    <row r="693" spans="9:12" ht="8.25" customHeight="1">
      <c r="I693" s="32"/>
      <c r="J693" s="32"/>
      <c r="K693" s="32"/>
      <c r="L693" s="32"/>
    </row>
    <row r="694" spans="9:12" ht="8.25" customHeight="1">
      <c r="I694" s="32"/>
      <c r="J694" s="32"/>
      <c r="K694" s="32"/>
      <c r="L694" s="32"/>
    </row>
    <row r="695" spans="9:12" ht="8.25" customHeight="1">
      <c r="I695" s="32"/>
      <c r="J695" s="32"/>
      <c r="K695" s="32"/>
      <c r="L695" s="32"/>
    </row>
    <row r="696" spans="9:12" ht="8.25" customHeight="1">
      <c r="I696" s="32"/>
      <c r="J696" s="32"/>
      <c r="K696" s="32"/>
      <c r="L696" s="32"/>
    </row>
    <row r="697" spans="9:12" ht="8.25" customHeight="1">
      <c r="I697" s="32"/>
      <c r="J697" s="32"/>
      <c r="K697" s="32"/>
      <c r="L697" s="32"/>
    </row>
    <row r="698" spans="9:12" ht="8.25" customHeight="1">
      <c r="I698" s="32"/>
      <c r="J698" s="32"/>
      <c r="K698" s="32"/>
      <c r="L698" s="32"/>
    </row>
    <row r="699" spans="9:12" ht="8.25" customHeight="1">
      <c r="I699" s="32"/>
      <c r="J699" s="32"/>
      <c r="K699" s="32"/>
      <c r="L699" s="32"/>
    </row>
    <row r="700" spans="9:12" ht="8.25" customHeight="1">
      <c r="I700" s="32"/>
      <c r="J700" s="32"/>
      <c r="K700" s="32"/>
      <c r="L700" s="32"/>
    </row>
    <row r="701" spans="9:12" ht="8.25" customHeight="1">
      <c r="I701" s="32"/>
      <c r="J701" s="32"/>
      <c r="K701" s="32"/>
      <c r="L701" s="32"/>
    </row>
    <row r="702" spans="9:12" ht="8.25" customHeight="1">
      <c r="I702" s="32"/>
      <c r="J702" s="32"/>
      <c r="K702" s="32"/>
      <c r="L702" s="32"/>
    </row>
    <row r="703" spans="9:12" ht="8.25" customHeight="1">
      <c r="I703" s="32"/>
      <c r="J703" s="32"/>
      <c r="K703" s="32"/>
      <c r="L703" s="32"/>
    </row>
    <row r="704" spans="9:12" ht="8.25" customHeight="1">
      <c r="I704" s="32"/>
      <c r="J704" s="32"/>
      <c r="K704" s="32"/>
      <c r="L704" s="32"/>
    </row>
    <row r="705" spans="9:12" ht="8.25" customHeight="1">
      <c r="I705" s="32"/>
      <c r="J705" s="32"/>
      <c r="K705" s="32"/>
      <c r="L705" s="32"/>
    </row>
    <row r="706" spans="9:12" ht="8.25" customHeight="1">
      <c r="I706" s="32"/>
      <c r="J706" s="32"/>
      <c r="K706" s="32"/>
      <c r="L706" s="32"/>
    </row>
    <row r="707" spans="9:12" ht="8.25" customHeight="1">
      <c r="I707" s="32"/>
      <c r="J707" s="32"/>
      <c r="K707" s="32"/>
      <c r="L707" s="32"/>
    </row>
    <row r="708" spans="9:12" ht="8.25" customHeight="1">
      <c r="I708" s="32"/>
      <c r="J708" s="32"/>
      <c r="K708" s="32"/>
      <c r="L708" s="32"/>
    </row>
    <row r="709" spans="9:12" ht="8.25" customHeight="1">
      <c r="I709" s="32"/>
      <c r="J709" s="32"/>
      <c r="K709" s="32"/>
      <c r="L709" s="32"/>
    </row>
    <row r="710" spans="9:12" ht="8.25" customHeight="1">
      <c r="I710" s="32"/>
      <c r="J710" s="32"/>
      <c r="K710" s="32"/>
      <c r="L710" s="32"/>
    </row>
    <row r="711" spans="9:12" ht="8.25" customHeight="1">
      <c r="I711" s="32"/>
      <c r="J711" s="32"/>
      <c r="K711" s="32"/>
      <c r="L711" s="32"/>
    </row>
    <row r="712" spans="9:12" ht="8.25" customHeight="1">
      <c r="I712" s="32"/>
      <c r="J712" s="32"/>
      <c r="K712" s="32"/>
      <c r="L712" s="32"/>
    </row>
    <row r="713" spans="9:12" ht="8.25" customHeight="1">
      <c r="I713" s="32"/>
      <c r="J713" s="32"/>
      <c r="K713" s="32"/>
      <c r="L713" s="32"/>
    </row>
    <row r="714" spans="9:12" ht="8.25" customHeight="1">
      <c r="I714" s="32"/>
      <c r="J714" s="32"/>
      <c r="K714" s="32"/>
      <c r="L714" s="32"/>
    </row>
    <row r="715" spans="9:12" ht="8.25" customHeight="1">
      <c r="I715" s="32"/>
      <c r="J715" s="32"/>
      <c r="K715" s="32"/>
      <c r="L715" s="32"/>
    </row>
    <row r="716" spans="9:12" ht="8.25" customHeight="1">
      <c r="I716" s="32"/>
      <c r="J716" s="32"/>
      <c r="K716" s="32"/>
      <c r="L716" s="32"/>
    </row>
    <row r="717" spans="9:12" ht="8.25" customHeight="1">
      <c r="I717" s="32"/>
      <c r="J717" s="32"/>
      <c r="K717" s="32"/>
      <c r="L717" s="32"/>
    </row>
    <row r="718" spans="9:12" ht="8.25" customHeight="1">
      <c r="I718" s="32"/>
      <c r="J718" s="32"/>
      <c r="K718" s="32"/>
      <c r="L718" s="32"/>
    </row>
    <row r="719" spans="9:12" ht="8.25" customHeight="1">
      <c r="I719" s="32"/>
      <c r="J719" s="32"/>
      <c r="K719" s="32"/>
      <c r="L719" s="32"/>
    </row>
    <row r="720" spans="9:12" ht="8.25" customHeight="1">
      <c r="I720" s="32"/>
      <c r="J720" s="32"/>
      <c r="K720" s="32"/>
      <c r="L720" s="32"/>
    </row>
    <row r="721" spans="9:12" ht="8.25" customHeight="1">
      <c r="I721" s="32"/>
      <c r="J721" s="32"/>
      <c r="K721" s="32"/>
      <c r="L721" s="32"/>
    </row>
    <row r="722" spans="9:12" ht="8.25" customHeight="1">
      <c r="I722" s="32"/>
      <c r="J722" s="32"/>
      <c r="K722" s="32"/>
      <c r="L722" s="32"/>
    </row>
    <row r="723" spans="9:12" ht="8.25" customHeight="1">
      <c r="I723" s="32"/>
      <c r="J723" s="32"/>
      <c r="K723" s="32"/>
      <c r="L723" s="32"/>
    </row>
    <row r="724" spans="9:12" ht="8.25" customHeight="1">
      <c r="I724" s="32"/>
      <c r="J724" s="32"/>
      <c r="K724" s="32"/>
      <c r="L724" s="32"/>
    </row>
    <row r="725" spans="9:12" ht="8.25" customHeight="1">
      <c r="I725" s="32"/>
      <c r="J725" s="32"/>
      <c r="K725" s="32"/>
      <c r="L725" s="32"/>
    </row>
    <row r="726" spans="9:12" ht="8.25" customHeight="1">
      <c r="I726" s="32"/>
      <c r="J726" s="32"/>
      <c r="K726" s="32"/>
      <c r="L726" s="32"/>
    </row>
    <row r="727" spans="9:12" ht="8.25" customHeight="1">
      <c r="I727" s="32"/>
      <c r="J727" s="32"/>
      <c r="K727" s="32"/>
      <c r="L727" s="32"/>
    </row>
    <row r="728" spans="9:12" ht="8.25" customHeight="1">
      <c r="I728" s="32"/>
      <c r="J728" s="32"/>
      <c r="K728" s="32"/>
      <c r="L728" s="32"/>
    </row>
    <row r="729" spans="9:12" ht="8.25" customHeight="1">
      <c r="I729" s="32"/>
      <c r="J729" s="32"/>
      <c r="K729" s="32"/>
      <c r="L729" s="32"/>
    </row>
    <row r="730" spans="9:12" ht="8.25" customHeight="1">
      <c r="I730" s="32"/>
      <c r="J730" s="32"/>
      <c r="K730" s="32"/>
      <c r="L730" s="32"/>
    </row>
    <row r="731" spans="9:12" ht="8.25" customHeight="1">
      <c r="I731" s="32"/>
      <c r="J731" s="32"/>
      <c r="K731" s="32"/>
      <c r="L731" s="32"/>
    </row>
    <row r="732" spans="9:12" ht="8.25" customHeight="1">
      <c r="I732" s="32"/>
      <c r="J732" s="32"/>
      <c r="K732" s="32"/>
      <c r="L732" s="32"/>
    </row>
    <row r="733" spans="9:12" ht="8.25" customHeight="1">
      <c r="I733" s="32"/>
      <c r="J733" s="32"/>
      <c r="K733" s="32"/>
      <c r="L733" s="32"/>
    </row>
    <row r="734" spans="9:12" ht="8.25" customHeight="1">
      <c r="I734" s="32"/>
      <c r="J734" s="32"/>
      <c r="K734" s="32"/>
      <c r="L734" s="32"/>
    </row>
    <row r="735" spans="9:12" ht="8.25" customHeight="1">
      <c r="I735" s="32"/>
      <c r="J735" s="32"/>
      <c r="K735" s="32"/>
      <c r="L735" s="32"/>
    </row>
    <row r="736" spans="9:12" ht="8.25" customHeight="1">
      <c r="I736" s="32"/>
      <c r="J736" s="32"/>
      <c r="K736" s="32"/>
      <c r="L736" s="32"/>
    </row>
    <row r="737" spans="9:12" ht="8.25" customHeight="1">
      <c r="I737" s="32"/>
      <c r="J737" s="32"/>
      <c r="K737" s="32"/>
      <c r="L737" s="32"/>
    </row>
    <row r="738" spans="9:12" ht="8.25" customHeight="1">
      <c r="I738" s="32"/>
      <c r="J738" s="32"/>
      <c r="K738" s="32"/>
      <c r="L738" s="32"/>
    </row>
    <row r="739" spans="9:12" ht="8.25" customHeight="1">
      <c r="I739" s="32"/>
      <c r="J739" s="32"/>
      <c r="K739" s="32"/>
      <c r="L739" s="32"/>
    </row>
    <row r="740" spans="9:12" ht="8.25" customHeight="1">
      <c r="I740" s="32"/>
      <c r="J740" s="32"/>
      <c r="K740" s="32"/>
      <c r="L740" s="32"/>
    </row>
    <row r="741" spans="9:12" ht="8.25" customHeight="1">
      <c r="I741" s="32"/>
      <c r="J741" s="32"/>
      <c r="K741" s="32"/>
      <c r="L741" s="32"/>
    </row>
    <row r="742" spans="9:12" ht="8.25" customHeight="1">
      <c r="I742" s="32"/>
      <c r="J742" s="32"/>
      <c r="K742" s="32"/>
      <c r="L742" s="32"/>
    </row>
    <row r="743" spans="9:12" ht="8.25" customHeight="1">
      <c r="I743" s="32"/>
      <c r="J743" s="32"/>
      <c r="K743" s="32"/>
      <c r="L743" s="32"/>
    </row>
    <row r="744" spans="9:12" ht="8.25" customHeight="1">
      <c r="I744" s="32"/>
      <c r="J744" s="32"/>
      <c r="K744" s="32"/>
      <c r="L744" s="32"/>
    </row>
    <row r="745" spans="9:12" ht="8.25" customHeight="1">
      <c r="I745" s="32"/>
      <c r="J745" s="32"/>
      <c r="K745" s="32"/>
      <c r="L745" s="32"/>
    </row>
    <row r="746" spans="9:12" ht="8.25" customHeight="1">
      <c r="I746" s="32"/>
      <c r="J746" s="32"/>
      <c r="K746" s="32"/>
      <c r="L746" s="32"/>
    </row>
    <row r="747" spans="9:12" ht="8.25" customHeight="1">
      <c r="I747" s="32"/>
      <c r="J747" s="32"/>
      <c r="K747" s="32"/>
      <c r="L747" s="32"/>
    </row>
    <row r="748" spans="9:12" ht="8.25" customHeight="1">
      <c r="I748" s="32"/>
      <c r="J748" s="32"/>
      <c r="K748" s="32"/>
      <c r="L748" s="32"/>
    </row>
    <row r="749" spans="9:12" ht="8.25" customHeight="1">
      <c r="I749" s="32"/>
      <c r="J749" s="32"/>
      <c r="K749" s="32"/>
      <c r="L749" s="32"/>
    </row>
    <row r="750" spans="9:12" ht="8.25" customHeight="1">
      <c r="I750" s="32"/>
      <c r="J750" s="32"/>
      <c r="K750" s="32"/>
      <c r="L750" s="32"/>
    </row>
    <row r="751" spans="9:12" ht="8.25" customHeight="1">
      <c r="I751" s="32"/>
      <c r="J751" s="32"/>
      <c r="K751" s="32"/>
      <c r="L751" s="32"/>
    </row>
    <row r="752" spans="9:12" ht="8.25" customHeight="1">
      <c r="I752" s="32"/>
      <c r="J752" s="32"/>
      <c r="K752" s="32"/>
      <c r="L752" s="32"/>
    </row>
    <row r="753" spans="9:12" ht="8.25" customHeight="1">
      <c r="I753" s="32"/>
      <c r="J753" s="32"/>
      <c r="K753" s="32"/>
      <c r="L753" s="32"/>
    </row>
    <row r="754" spans="9:12" ht="8.25" customHeight="1">
      <c r="I754" s="32"/>
      <c r="J754" s="32"/>
      <c r="K754" s="32"/>
      <c r="L754" s="32"/>
    </row>
    <row r="755" spans="9:12" ht="8.25" customHeight="1">
      <c r="I755" s="32"/>
      <c r="J755" s="32"/>
      <c r="K755" s="32"/>
      <c r="L755" s="32"/>
    </row>
    <row r="756" spans="9:12" ht="8.25" customHeight="1">
      <c r="I756" s="32"/>
      <c r="J756" s="32"/>
      <c r="K756" s="32"/>
      <c r="L756" s="32"/>
    </row>
    <row r="757" spans="9:12" ht="8.25" customHeight="1">
      <c r="I757" s="32"/>
      <c r="J757" s="32"/>
      <c r="K757" s="32"/>
      <c r="L757" s="32"/>
    </row>
    <row r="758" spans="9:12" ht="8.25" customHeight="1">
      <c r="I758" s="32"/>
      <c r="J758" s="32"/>
      <c r="K758" s="32"/>
      <c r="L758" s="32"/>
    </row>
    <row r="759" spans="9:12" ht="8.25" customHeight="1">
      <c r="I759" s="32"/>
      <c r="J759" s="32"/>
      <c r="K759" s="32"/>
      <c r="L759" s="32"/>
    </row>
    <row r="760" spans="9:12" ht="8.25" customHeight="1">
      <c r="I760" s="32"/>
      <c r="J760" s="32"/>
      <c r="K760" s="32"/>
      <c r="L760" s="32"/>
    </row>
    <row r="761" spans="9:12" ht="8.25" customHeight="1">
      <c r="I761" s="32"/>
      <c r="J761" s="32"/>
      <c r="K761" s="32"/>
      <c r="L761" s="32"/>
    </row>
    <row r="762" spans="9:12" ht="8.25" customHeight="1">
      <c r="I762" s="32"/>
      <c r="J762" s="32"/>
      <c r="K762" s="32"/>
      <c r="L762" s="32"/>
    </row>
    <row r="763" spans="9:12" ht="8.25" customHeight="1">
      <c r="I763" s="32"/>
      <c r="J763" s="32"/>
      <c r="K763" s="32"/>
      <c r="L763" s="32"/>
    </row>
    <row r="764" spans="9:12" ht="8.25" customHeight="1">
      <c r="I764" s="32"/>
      <c r="J764" s="32"/>
      <c r="K764" s="32"/>
      <c r="L764" s="32"/>
    </row>
    <row r="765" spans="9:12" ht="8.25" customHeight="1">
      <c r="I765" s="32"/>
      <c r="J765" s="32"/>
      <c r="K765" s="32"/>
      <c r="L765" s="32"/>
    </row>
    <row r="766" spans="9:12" ht="8.25" customHeight="1">
      <c r="I766" s="32"/>
      <c r="J766" s="32"/>
      <c r="K766" s="32"/>
      <c r="L766" s="32"/>
    </row>
    <row r="767" spans="9:12" ht="8.25" customHeight="1">
      <c r="I767" s="32"/>
      <c r="J767" s="32"/>
      <c r="K767" s="32"/>
      <c r="L767" s="32"/>
    </row>
    <row r="768" spans="9:12" ht="8.25" customHeight="1">
      <c r="I768" s="32"/>
      <c r="J768" s="32"/>
      <c r="K768" s="32"/>
      <c r="L768" s="32"/>
    </row>
    <row r="769" spans="9:12" ht="8.25" customHeight="1">
      <c r="I769" s="32"/>
      <c r="J769" s="32"/>
      <c r="K769" s="32"/>
      <c r="L769" s="32"/>
    </row>
    <row r="770" spans="9:12" ht="8.25" customHeight="1">
      <c r="I770" s="32"/>
      <c r="J770" s="32"/>
      <c r="K770" s="32"/>
      <c r="L770" s="32"/>
    </row>
    <row r="771" spans="9:12" ht="8.25" customHeight="1">
      <c r="I771" s="32"/>
      <c r="J771" s="32"/>
      <c r="K771" s="32"/>
      <c r="L771" s="32"/>
    </row>
    <row r="772" spans="9:12" ht="8.25" customHeight="1">
      <c r="I772" s="32"/>
      <c r="J772" s="32"/>
      <c r="K772" s="32"/>
      <c r="L772" s="32"/>
    </row>
    <row r="773" spans="9:12" ht="8.25" customHeight="1">
      <c r="I773" s="32"/>
      <c r="J773" s="32"/>
      <c r="K773" s="32"/>
      <c r="L773" s="32"/>
    </row>
    <row r="774" spans="9:12" ht="8.25" customHeight="1">
      <c r="I774" s="32"/>
      <c r="J774" s="32"/>
      <c r="K774" s="32"/>
      <c r="L774" s="32"/>
    </row>
    <row r="775" spans="9:12" ht="8.25" customHeight="1">
      <c r="I775" s="32"/>
      <c r="J775" s="32"/>
      <c r="K775" s="32"/>
      <c r="L775" s="32"/>
    </row>
    <row r="776" spans="9:12" ht="8.25" customHeight="1">
      <c r="I776" s="32"/>
      <c r="J776" s="32"/>
      <c r="K776" s="32"/>
      <c r="L776" s="32"/>
    </row>
    <row r="777" spans="9:12" ht="8.25" customHeight="1">
      <c r="I777" s="32"/>
      <c r="J777" s="32"/>
      <c r="K777" s="32"/>
      <c r="L777" s="32"/>
    </row>
    <row r="778" spans="9:12" ht="8.25" customHeight="1">
      <c r="I778" s="32"/>
      <c r="J778" s="32"/>
      <c r="K778" s="32"/>
      <c r="L778" s="32"/>
    </row>
    <row r="779" spans="9:12" ht="8.25" customHeight="1">
      <c r="I779" s="32"/>
      <c r="J779" s="32"/>
      <c r="K779" s="32"/>
      <c r="L779" s="32"/>
    </row>
    <row r="780" spans="9:12" ht="8.25" customHeight="1">
      <c r="I780" s="32"/>
      <c r="J780" s="32"/>
      <c r="K780" s="32"/>
      <c r="L780" s="32"/>
    </row>
    <row r="781" spans="9:12" ht="8.25" customHeight="1">
      <c r="I781" s="32"/>
      <c r="J781" s="32"/>
      <c r="K781" s="32"/>
      <c r="L781" s="32"/>
    </row>
    <row r="782" spans="9:12" ht="8.25" customHeight="1">
      <c r="I782" s="32"/>
      <c r="J782" s="32"/>
      <c r="K782" s="32"/>
      <c r="L782" s="32"/>
    </row>
    <row r="783" spans="9:12" ht="8.25" customHeight="1">
      <c r="I783" s="32"/>
      <c r="J783" s="32"/>
      <c r="K783" s="32"/>
      <c r="L783" s="32"/>
    </row>
    <row r="784" spans="9:12" ht="8.25" customHeight="1">
      <c r="I784" s="32"/>
      <c r="J784" s="32"/>
      <c r="K784" s="32"/>
      <c r="L784" s="32"/>
    </row>
    <row r="785" spans="9:12" ht="8.25" customHeight="1">
      <c r="I785" s="32"/>
      <c r="J785" s="32"/>
      <c r="K785" s="32"/>
      <c r="L785" s="32"/>
    </row>
    <row r="786" spans="9:12" ht="8.25" customHeight="1">
      <c r="I786" s="32"/>
      <c r="J786" s="32"/>
      <c r="K786" s="32"/>
      <c r="L786" s="32"/>
    </row>
    <row r="787" spans="9:12" ht="8.25" customHeight="1">
      <c r="I787" s="32"/>
      <c r="J787" s="32"/>
      <c r="K787" s="32"/>
      <c r="L787" s="32"/>
    </row>
    <row r="788" spans="9:12" ht="8.25" customHeight="1">
      <c r="I788" s="32"/>
      <c r="J788" s="32"/>
      <c r="K788" s="32"/>
      <c r="L788" s="32"/>
    </row>
    <row r="789" spans="9:12" ht="8.25" customHeight="1">
      <c r="I789" s="32"/>
      <c r="J789" s="32"/>
      <c r="K789" s="32"/>
      <c r="L789" s="32"/>
    </row>
    <row r="790" spans="9:12" ht="8.25" customHeight="1">
      <c r="I790" s="32"/>
      <c r="J790" s="32"/>
      <c r="K790" s="32"/>
      <c r="L790" s="32"/>
    </row>
    <row r="791" spans="9:12" ht="8.25" customHeight="1">
      <c r="I791" s="32"/>
      <c r="J791" s="32"/>
      <c r="K791" s="32"/>
      <c r="L791" s="32"/>
    </row>
    <row r="792" spans="9:12" ht="8.25" customHeight="1">
      <c r="I792" s="32"/>
      <c r="J792" s="32"/>
      <c r="K792" s="32"/>
      <c r="L792" s="32"/>
    </row>
    <row r="793" spans="9:12" ht="8.25" customHeight="1">
      <c r="I793" s="32"/>
      <c r="J793" s="32"/>
      <c r="K793" s="32"/>
      <c r="L793" s="32"/>
    </row>
    <row r="794" spans="9:12" ht="8.25" customHeight="1">
      <c r="I794" s="32"/>
      <c r="J794" s="32"/>
      <c r="K794" s="32"/>
      <c r="L794" s="32"/>
    </row>
    <row r="795" spans="9:12" ht="8.25" customHeight="1">
      <c r="I795" s="32"/>
      <c r="J795" s="32"/>
      <c r="K795" s="32"/>
      <c r="L795" s="32"/>
    </row>
    <row r="796" spans="9:12" ht="8.25" customHeight="1">
      <c r="I796" s="32"/>
      <c r="J796" s="32"/>
      <c r="K796" s="32"/>
      <c r="L796" s="32"/>
    </row>
    <row r="797" spans="9:12" ht="8.25" customHeight="1">
      <c r="I797" s="32"/>
      <c r="J797" s="32"/>
      <c r="K797" s="32"/>
      <c r="L797" s="32"/>
    </row>
    <row r="798" spans="9:12" ht="8.25" customHeight="1">
      <c r="I798" s="32"/>
      <c r="J798" s="32"/>
      <c r="K798" s="32"/>
      <c r="L798" s="32"/>
    </row>
    <row r="799" spans="9:12" ht="8.25" customHeight="1">
      <c r="I799" s="32"/>
      <c r="J799" s="32"/>
      <c r="K799" s="32"/>
      <c r="L799" s="32"/>
    </row>
    <row r="800" spans="9:12" ht="8.25" customHeight="1">
      <c r="I800" s="32"/>
      <c r="J800" s="32"/>
      <c r="K800" s="32"/>
      <c r="L800" s="32"/>
    </row>
    <row r="801" spans="9:12" ht="8.25" customHeight="1">
      <c r="I801" s="32"/>
      <c r="J801" s="32"/>
      <c r="K801" s="32"/>
      <c r="L801" s="32"/>
    </row>
    <row r="802" spans="9:12" ht="8.25" customHeight="1">
      <c r="I802" s="32"/>
      <c r="J802" s="32"/>
      <c r="K802" s="32"/>
      <c r="L802" s="32"/>
    </row>
    <row r="803" spans="9:12" ht="8.25" customHeight="1">
      <c r="I803" s="32"/>
      <c r="J803" s="32"/>
      <c r="K803" s="32"/>
      <c r="L803" s="32"/>
    </row>
    <row r="804" spans="9:12" ht="8.25" customHeight="1">
      <c r="I804" s="32"/>
      <c r="J804" s="32"/>
      <c r="K804" s="32"/>
      <c r="L804" s="32"/>
    </row>
    <row r="805" spans="9:12" ht="8.25" customHeight="1">
      <c r="I805" s="32"/>
      <c r="J805" s="32"/>
      <c r="K805" s="32"/>
      <c r="L805" s="32"/>
    </row>
    <row r="806" spans="9:12" ht="8.25" customHeight="1">
      <c r="I806" s="32"/>
      <c r="J806" s="32"/>
      <c r="K806" s="32"/>
      <c r="L806" s="32"/>
    </row>
    <row r="807" spans="9:12" ht="8.25" customHeight="1">
      <c r="I807" s="32"/>
      <c r="J807" s="32"/>
      <c r="K807" s="32"/>
      <c r="L807" s="32"/>
    </row>
    <row r="808" spans="9:12" ht="8.25" customHeight="1">
      <c r="I808" s="32"/>
      <c r="J808" s="32"/>
      <c r="K808" s="32"/>
      <c r="L808" s="32"/>
    </row>
    <row r="809" spans="9:12" ht="8.25" customHeight="1">
      <c r="I809" s="32"/>
      <c r="J809" s="32"/>
      <c r="K809" s="32"/>
      <c r="L809" s="32"/>
    </row>
    <row r="810" spans="9:12" ht="8.25" customHeight="1">
      <c r="I810" s="32"/>
      <c r="J810" s="32"/>
      <c r="K810" s="32"/>
      <c r="L810" s="32"/>
    </row>
    <row r="811" spans="9:12" ht="8.25" customHeight="1">
      <c r="I811" s="32"/>
      <c r="J811" s="32"/>
      <c r="K811" s="32"/>
      <c r="L811" s="32"/>
    </row>
    <row r="812" spans="9:12" ht="8.25" customHeight="1">
      <c r="I812" s="32"/>
      <c r="J812" s="32"/>
      <c r="K812" s="32"/>
      <c r="L812" s="32"/>
    </row>
    <row r="813" spans="9:12" ht="8.25" customHeight="1">
      <c r="I813" s="32"/>
      <c r="J813" s="32"/>
      <c r="K813" s="32"/>
      <c r="L813" s="32"/>
    </row>
    <row r="814" spans="9:12" ht="8.25" customHeight="1">
      <c r="I814" s="32"/>
      <c r="J814" s="32"/>
      <c r="K814" s="32"/>
      <c r="L814" s="32"/>
    </row>
    <row r="815" spans="9:12" ht="8.25" customHeight="1">
      <c r="I815" s="32"/>
      <c r="J815" s="32"/>
      <c r="K815" s="32"/>
      <c r="L815" s="32"/>
    </row>
    <row r="816" spans="9:12" ht="8.25" customHeight="1">
      <c r="I816" s="32"/>
      <c r="J816" s="32"/>
      <c r="K816" s="32"/>
      <c r="L816" s="32"/>
    </row>
    <row r="817" spans="9:12" ht="8.25" customHeight="1">
      <c r="I817" s="32"/>
      <c r="J817" s="32"/>
      <c r="K817" s="32"/>
      <c r="L817" s="32"/>
    </row>
    <row r="818" spans="9:12" ht="8.25" customHeight="1">
      <c r="I818" s="32"/>
      <c r="J818" s="32"/>
      <c r="K818" s="32"/>
      <c r="L818" s="32"/>
    </row>
    <row r="819" spans="9:12" ht="8.25" customHeight="1">
      <c r="I819" s="32"/>
      <c r="J819" s="32"/>
      <c r="K819" s="32"/>
      <c r="L819" s="32"/>
    </row>
    <row r="820" spans="9:12" ht="8.25" customHeight="1">
      <c r="I820" s="32"/>
      <c r="J820" s="32"/>
      <c r="K820" s="32"/>
      <c r="L820" s="32"/>
    </row>
    <row r="821" spans="9:12" ht="8.25" customHeight="1">
      <c r="I821" s="32"/>
      <c r="J821" s="32"/>
      <c r="K821" s="32"/>
      <c r="L821" s="32"/>
    </row>
    <row r="822" spans="9:12" ht="8.25" customHeight="1">
      <c r="I822" s="32"/>
      <c r="J822" s="32"/>
      <c r="K822" s="32"/>
      <c r="L822" s="32"/>
    </row>
    <row r="823" spans="9:12" ht="8.25" customHeight="1">
      <c r="I823" s="32"/>
      <c r="J823" s="32"/>
      <c r="K823" s="32"/>
      <c r="L823" s="32"/>
    </row>
    <row r="824" spans="9:12" ht="8.25" customHeight="1">
      <c r="I824" s="32"/>
      <c r="J824" s="32"/>
      <c r="K824" s="32"/>
      <c r="L824" s="32"/>
    </row>
    <row r="825" spans="9:12" ht="8.25" customHeight="1">
      <c r="I825" s="32"/>
      <c r="J825" s="32"/>
      <c r="K825" s="32"/>
      <c r="L825" s="32"/>
    </row>
    <row r="826" spans="9:12" ht="8.25" customHeight="1">
      <c r="I826" s="32"/>
      <c r="J826" s="32"/>
      <c r="K826" s="32"/>
      <c r="L826" s="32"/>
    </row>
    <row r="827" spans="9:12" ht="8.25" customHeight="1">
      <c r="I827" s="32"/>
      <c r="J827" s="32"/>
      <c r="K827" s="32"/>
      <c r="L827" s="32"/>
    </row>
    <row r="828" spans="9:12" ht="8.25" customHeight="1">
      <c r="I828" s="32"/>
      <c r="J828" s="32"/>
      <c r="K828" s="32"/>
      <c r="L828" s="32"/>
    </row>
    <row r="829" spans="9:12" ht="8.25" customHeight="1">
      <c r="I829" s="32"/>
      <c r="J829" s="32"/>
      <c r="K829" s="32"/>
      <c r="L829" s="32"/>
    </row>
    <row r="830" spans="9:12" ht="8.25" customHeight="1">
      <c r="I830" s="32"/>
      <c r="J830" s="32"/>
      <c r="K830" s="32"/>
      <c r="L830" s="32"/>
    </row>
    <row r="831" spans="9:12" ht="8.25" customHeight="1">
      <c r="I831" s="32"/>
      <c r="J831" s="32"/>
      <c r="K831" s="32"/>
      <c r="L831" s="32"/>
    </row>
    <row r="832" spans="9:12" ht="8.25" customHeight="1">
      <c r="I832" s="32"/>
      <c r="J832" s="32"/>
      <c r="K832" s="32"/>
      <c r="L832" s="32"/>
    </row>
    <row r="833" spans="9:12" ht="8.25" customHeight="1">
      <c r="I833" s="32"/>
      <c r="J833" s="32"/>
      <c r="K833" s="32"/>
      <c r="L833" s="32"/>
    </row>
    <row r="834" spans="9:12" ht="8.25" customHeight="1">
      <c r="I834" s="32"/>
      <c r="J834" s="32"/>
      <c r="K834" s="32"/>
      <c r="L834" s="32"/>
    </row>
    <row r="835" spans="9:12" ht="8.25" customHeight="1">
      <c r="I835" s="32"/>
      <c r="J835" s="32"/>
      <c r="K835" s="32"/>
      <c r="L835" s="32"/>
    </row>
    <row r="836" spans="9:12" ht="8.25" customHeight="1">
      <c r="I836" s="32"/>
      <c r="J836" s="32"/>
      <c r="K836" s="32"/>
      <c r="L836" s="32"/>
    </row>
    <row r="837" spans="9:12" ht="8.25" customHeight="1">
      <c r="I837" s="32"/>
      <c r="J837" s="32"/>
      <c r="K837" s="32"/>
      <c r="L837" s="32"/>
    </row>
    <row r="838" spans="9:12" ht="8.25" customHeight="1">
      <c r="I838" s="32"/>
      <c r="J838" s="32"/>
      <c r="K838" s="32"/>
      <c r="L838" s="32"/>
    </row>
    <row r="839" spans="9:12" ht="8.25" customHeight="1">
      <c r="I839" s="32"/>
      <c r="J839" s="32"/>
      <c r="K839" s="32"/>
      <c r="L839" s="32"/>
    </row>
    <row r="840" spans="9:12" ht="8.25" customHeight="1">
      <c r="I840" s="32"/>
      <c r="J840" s="32"/>
      <c r="K840" s="32"/>
      <c r="L840" s="32"/>
    </row>
    <row r="841" spans="9:12" ht="8.25" customHeight="1">
      <c r="I841" s="32"/>
      <c r="J841" s="32"/>
      <c r="K841" s="32"/>
      <c r="L841" s="32"/>
    </row>
    <row r="842" spans="9:12" ht="8.25" customHeight="1">
      <c r="I842" s="32"/>
      <c r="J842" s="32"/>
      <c r="K842" s="32"/>
      <c r="L842" s="32"/>
    </row>
    <row r="843" spans="9:12" ht="8.25" customHeight="1">
      <c r="I843" s="32"/>
      <c r="J843" s="32"/>
      <c r="K843" s="32"/>
      <c r="L843" s="32"/>
    </row>
    <row r="844" spans="9:12" ht="8.25" customHeight="1">
      <c r="I844" s="32"/>
      <c r="J844" s="32"/>
      <c r="K844" s="32"/>
      <c r="L844" s="32"/>
    </row>
    <row r="845" spans="9:12" ht="8.25" customHeight="1">
      <c r="I845" s="32"/>
      <c r="J845" s="32"/>
      <c r="K845" s="32"/>
      <c r="L845" s="32"/>
    </row>
    <row r="846" spans="9:12" ht="8.25" customHeight="1">
      <c r="I846" s="32"/>
      <c r="J846" s="32"/>
      <c r="K846" s="32"/>
      <c r="L846" s="32"/>
    </row>
    <row r="847" spans="9:12" ht="8.25" customHeight="1">
      <c r="I847" s="32"/>
      <c r="J847" s="32"/>
      <c r="K847" s="32"/>
      <c r="L847" s="32"/>
    </row>
    <row r="848" spans="9:12" ht="8.25" customHeight="1">
      <c r="I848" s="32"/>
      <c r="J848" s="32"/>
      <c r="K848" s="32"/>
      <c r="L848" s="32"/>
    </row>
    <row r="849" spans="9:12" ht="8.25" customHeight="1">
      <c r="I849" s="32"/>
      <c r="J849" s="32"/>
      <c r="K849" s="32"/>
      <c r="L849" s="32"/>
    </row>
    <row r="850" spans="9:12" ht="8.25" customHeight="1">
      <c r="I850" s="32"/>
      <c r="J850" s="32"/>
      <c r="K850" s="32"/>
      <c r="L850" s="32"/>
    </row>
    <row r="851" spans="9:12" ht="8.25" customHeight="1">
      <c r="I851" s="32"/>
      <c r="J851" s="32"/>
      <c r="K851" s="32"/>
      <c r="L851" s="32"/>
    </row>
    <row r="852" spans="9:12" ht="8.25" customHeight="1">
      <c r="I852" s="32"/>
      <c r="J852" s="32"/>
      <c r="K852" s="32"/>
      <c r="L852" s="32"/>
    </row>
    <row r="853" spans="9:12" ht="8.25" customHeight="1">
      <c r="I853" s="32"/>
      <c r="J853" s="32"/>
      <c r="K853" s="32"/>
      <c r="L853" s="32"/>
    </row>
    <row r="854" spans="9:12" ht="8.25" customHeight="1">
      <c r="I854" s="32"/>
      <c r="J854" s="32"/>
      <c r="K854" s="32"/>
      <c r="L854" s="32"/>
    </row>
    <row r="855" spans="9:12" ht="8.25" customHeight="1">
      <c r="I855" s="32"/>
      <c r="J855" s="32"/>
      <c r="K855" s="32"/>
      <c r="L855" s="32"/>
    </row>
    <row r="856" spans="9:12" ht="8.25" customHeight="1">
      <c r="I856" s="32"/>
      <c r="J856" s="32"/>
      <c r="K856" s="32"/>
      <c r="L856" s="32"/>
    </row>
    <row r="857" spans="9:12" ht="8.25" customHeight="1">
      <c r="I857" s="32"/>
      <c r="J857" s="32"/>
      <c r="K857" s="32"/>
      <c r="L857" s="32"/>
    </row>
    <row r="858" spans="9:12" ht="8.25" customHeight="1">
      <c r="I858" s="32"/>
      <c r="J858" s="32"/>
      <c r="K858" s="32"/>
      <c r="L858" s="32"/>
    </row>
    <row r="859" spans="9:12" ht="8.25" customHeight="1">
      <c r="I859" s="32"/>
      <c r="J859" s="32"/>
      <c r="K859" s="32"/>
      <c r="L859" s="32"/>
    </row>
    <row r="860" spans="9:12" ht="8.25" customHeight="1">
      <c r="I860" s="32"/>
      <c r="J860" s="32"/>
      <c r="K860" s="32"/>
      <c r="L860" s="32"/>
    </row>
    <row r="861" spans="9:12" ht="8.25" customHeight="1">
      <c r="I861" s="32"/>
      <c r="J861" s="32"/>
      <c r="K861" s="32"/>
      <c r="L861" s="32"/>
    </row>
    <row r="862" spans="9:12" ht="8.25" customHeight="1">
      <c r="I862" s="32"/>
      <c r="J862" s="32"/>
      <c r="K862" s="32"/>
      <c r="L862" s="32"/>
    </row>
    <row r="863" spans="9:12" ht="8.25" customHeight="1">
      <c r="I863" s="32"/>
      <c r="J863" s="32"/>
      <c r="K863" s="32"/>
      <c r="L863" s="32"/>
    </row>
    <row r="864" spans="9:12" ht="8.25" customHeight="1">
      <c r="I864" s="32"/>
      <c r="J864" s="32"/>
      <c r="K864" s="32"/>
      <c r="L864" s="32"/>
    </row>
    <row r="865" spans="9:12" ht="8.25" customHeight="1">
      <c r="I865" s="32"/>
      <c r="J865" s="32"/>
      <c r="K865" s="32"/>
      <c r="L865" s="32"/>
    </row>
    <row r="866" spans="9:12" ht="8.25" customHeight="1">
      <c r="I866" s="32"/>
      <c r="J866" s="32"/>
      <c r="K866" s="32"/>
      <c r="L866" s="32"/>
    </row>
    <row r="867" spans="9:12" ht="8.25" customHeight="1">
      <c r="I867" s="32"/>
      <c r="J867" s="32"/>
      <c r="K867" s="32"/>
      <c r="L867" s="32"/>
    </row>
    <row r="868" spans="9:12" ht="8.25" customHeight="1">
      <c r="I868" s="32"/>
      <c r="J868" s="32"/>
      <c r="K868" s="32"/>
      <c r="L868" s="32"/>
    </row>
    <row r="869" spans="9:12" ht="8.25" customHeight="1">
      <c r="I869" s="32"/>
      <c r="J869" s="32"/>
      <c r="K869" s="32"/>
      <c r="L869" s="32"/>
    </row>
    <row r="870" spans="9:12" ht="8.25" customHeight="1">
      <c r="I870" s="32"/>
      <c r="J870" s="32"/>
      <c r="K870" s="32"/>
      <c r="L870" s="32"/>
    </row>
    <row r="871" spans="9:12" ht="8.25" customHeight="1">
      <c r="I871" s="32"/>
      <c r="J871" s="32"/>
      <c r="K871" s="32"/>
      <c r="L871" s="32"/>
    </row>
    <row r="872" spans="9:12" ht="8.25" customHeight="1">
      <c r="I872" s="32"/>
      <c r="J872" s="32"/>
      <c r="K872" s="32"/>
      <c r="L872" s="32"/>
    </row>
    <row r="873" spans="9:12" ht="8.25" customHeight="1">
      <c r="I873" s="32"/>
      <c r="J873" s="32"/>
      <c r="K873" s="32"/>
      <c r="L873" s="32"/>
    </row>
    <row r="874" spans="9:12" ht="8.25" customHeight="1">
      <c r="I874" s="32"/>
      <c r="J874" s="32"/>
      <c r="K874" s="32"/>
      <c r="L874" s="32"/>
    </row>
    <row r="875" spans="9:12" ht="8.25" customHeight="1">
      <c r="I875" s="32"/>
      <c r="J875" s="32"/>
      <c r="K875" s="32"/>
      <c r="L875" s="32"/>
    </row>
    <row r="876" spans="9:12" ht="8.25" customHeight="1">
      <c r="I876" s="32"/>
      <c r="J876" s="32"/>
      <c r="K876" s="32"/>
      <c r="L876" s="32"/>
    </row>
    <row r="877" spans="9:12" ht="8.25" customHeight="1">
      <c r="I877" s="32"/>
      <c r="J877" s="32"/>
      <c r="K877" s="32"/>
      <c r="L877" s="32"/>
    </row>
    <row r="878" spans="9:12" ht="8.25" customHeight="1">
      <c r="I878" s="32"/>
      <c r="J878" s="32"/>
      <c r="K878" s="32"/>
      <c r="L878" s="32"/>
    </row>
    <row r="879" spans="9:12" ht="8.25" customHeight="1">
      <c r="I879" s="32"/>
      <c r="J879" s="32"/>
      <c r="K879" s="32"/>
      <c r="L879" s="32"/>
    </row>
    <row r="880" spans="9:12" ht="8.25" customHeight="1">
      <c r="I880" s="32"/>
      <c r="J880" s="32"/>
      <c r="K880" s="32"/>
      <c r="L880" s="32"/>
    </row>
    <row r="881" spans="9:12" ht="8.25" customHeight="1">
      <c r="I881" s="32"/>
      <c r="J881" s="32"/>
      <c r="K881" s="32"/>
      <c r="L881" s="32"/>
    </row>
    <row r="882" spans="9:12" ht="8.25" customHeight="1">
      <c r="I882" s="32"/>
      <c r="J882" s="32"/>
      <c r="K882" s="32"/>
      <c r="L882" s="32"/>
    </row>
    <row r="883" spans="9:12" ht="8.25" customHeight="1">
      <c r="I883" s="32"/>
      <c r="J883" s="32"/>
      <c r="K883" s="32"/>
      <c r="L883" s="32"/>
    </row>
    <row r="884" spans="9:12" ht="8.25" customHeight="1">
      <c r="I884" s="32"/>
      <c r="J884" s="32"/>
      <c r="K884" s="32"/>
      <c r="L884" s="32"/>
    </row>
    <row r="885" spans="9:12" ht="8.25" customHeight="1">
      <c r="I885" s="32"/>
      <c r="J885" s="32"/>
      <c r="K885" s="32"/>
      <c r="L885" s="32"/>
    </row>
    <row r="886" spans="9:12" ht="8.25" customHeight="1">
      <c r="I886" s="32"/>
      <c r="J886" s="32"/>
      <c r="K886" s="32"/>
      <c r="L886" s="32"/>
    </row>
    <row r="887" spans="9:12" ht="8.25" customHeight="1">
      <c r="I887" s="32"/>
      <c r="J887" s="32"/>
      <c r="K887" s="32"/>
      <c r="L887" s="32"/>
    </row>
    <row r="888" spans="9:12" ht="8.25" customHeight="1">
      <c r="I888" s="32"/>
      <c r="J888" s="32"/>
      <c r="K888" s="32"/>
      <c r="L888" s="32"/>
    </row>
    <row r="889" spans="9:12" ht="8.25" customHeight="1">
      <c r="I889" s="32"/>
      <c r="J889" s="32"/>
      <c r="K889" s="32"/>
      <c r="L889" s="32"/>
    </row>
    <row r="890" spans="9:12" ht="8.25" customHeight="1">
      <c r="I890" s="32"/>
      <c r="J890" s="32"/>
      <c r="K890" s="32"/>
      <c r="L890" s="32"/>
    </row>
    <row r="891" spans="9:12" ht="8.25" customHeight="1">
      <c r="I891" s="32"/>
      <c r="J891" s="32"/>
      <c r="K891" s="32"/>
      <c r="L891" s="32"/>
    </row>
    <row r="892" spans="9:12" ht="8.25" customHeight="1">
      <c r="I892" s="32"/>
      <c r="J892" s="32"/>
      <c r="K892" s="32"/>
      <c r="L892" s="32"/>
    </row>
    <row r="893" spans="9:12" ht="8.25" customHeight="1">
      <c r="I893" s="32"/>
      <c r="J893" s="32"/>
      <c r="K893" s="32"/>
      <c r="L893" s="32"/>
    </row>
    <row r="894" spans="9:12" ht="8.25" customHeight="1">
      <c r="I894" s="32"/>
      <c r="J894" s="32"/>
      <c r="K894" s="32"/>
      <c r="L894" s="32"/>
    </row>
    <row r="895" spans="9:12" ht="8.25" customHeight="1">
      <c r="I895" s="32"/>
      <c r="J895" s="32"/>
      <c r="K895" s="32"/>
      <c r="L895" s="32"/>
    </row>
    <row r="896" spans="9:12" ht="8.25" customHeight="1">
      <c r="I896" s="32"/>
      <c r="J896" s="32"/>
      <c r="K896" s="32"/>
      <c r="L896" s="32"/>
    </row>
    <row r="897" spans="9:12" ht="8.25" customHeight="1">
      <c r="I897" s="32"/>
      <c r="J897" s="32"/>
      <c r="K897" s="32"/>
      <c r="L897" s="32"/>
    </row>
    <row r="898" spans="9:12" ht="8.25" customHeight="1">
      <c r="I898" s="32"/>
      <c r="J898" s="32"/>
      <c r="K898" s="32"/>
      <c r="L898" s="32"/>
    </row>
    <row r="899" spans="9:12" ht="8.25" customHeight="1">
      <c r="I899" s="32"/>
      <c r="J899" s="32"/>
      <c r="K899" s="32"/>
      <c r="L899" s="32"/>
    </row>
    <row r="900" spans="9:12" ht="8.25" customHeight="1">
      <c r="I900" s="32"/>
      <c r="J900" s="32"/>
      <c r="K900" s="32"/>
      <c r="L900" s="32"/>
    </row>
    <row r="901" spans="9:12" ht="8.25" customHeight="1">
      <c r="I901" s="32"/>
      <c r="J901" s="32"/>
      <c r="K901" s="32"/>
      <c r="L901" s="32"/>
    </row>
    <row r="902" spans="9:12" ht="8.25" customHeight="1">
      <c r="I902" s="32"/>
      <c r="J902" s="32"/>
      <c r="K902" s="32"/>
      <c r="L902" s="32"/>
    </row>
    <row r="903" spans="9:12" ht="8.25" customHeight="1">
      <c r="I903" s="32"/>
      <c r="J903" s="32"/>
      <c r="K903" s="32"/>
      <c r="L903" s="32"/>
    </row>
    <row r="904" spans="9:12" ht="8.25" customHeight="1">
      <c r="I904" s="32"/>
      <c r="J904" s="32"/>
      <c r="K904" s="32"/>
      <c r="L904" s="32"/>
    </row>
    <row r="905" spans="9:12" ht="8.25" customHeight="1">
      <c r="I905" s="32"/>
      <c r="J905" s="32"/>
      <c r="K905" s="32"/>
      <c r="L905" s="32"/>
    </row>
    <row r="906" spans="9:12" ht="8.25" customHeight="1">
      <c r="I906" s="32"/>
      <c r="J906" s="32"/>
      <c r="K906" s="32"/>
      <c r="L906" s="32"/>
    </row>
    <row r="907" spans="9:12" ht="8.25" customHeight="1">
      <c r="I907" s="32"/>
      <c r="J907" s="32"/>
      <c r="K907" s="32"/>
      <c r="L907" s="32"/>
    </row>
    <row r="908" spans="9:12" ht="8.25" customHeight="1">
      <c r="I908" s="32"/>
      <c r="J908" s="32"/>
      <c r="K908" s="32"/>
      <c r="L908" s="32"/>
    </row>
    <row r="909" spans="9:12" ht="8.25" customHeight="1">
      <c r="I909" s="32"/>
      <c r="J909" s="32"/>
      <c r="K909" s="32"/>
      <c r="L909" s="32"/>
    </row>
    <row r="910" spans="9:12" ht="8.25" customHeight="1">
      <c r="I910" s="32"/>
      <c r="J910" s="32"/>
      <c r="K910" s="32"/>
      <c r="L910" s="32"/>
    </row>
    <row r="911" spans="9:12" ht="8.25" customHeight="1">
      <c r="I911" s="32"/>
      <c r="J911" s="32"/>
      <c r="K911" s="32"/>
      <c r="L911" s="32"/>
    </row>
    <row r="912" spans="9:12" ht="8.25" customHeight="1">
      <c r="I912" s="32"/>
      <c r="J912" s="32"/>
      <c r="K912" s="32"/>
      <c r="L912" s="32"/>
    </row>
    <row r="913" spans="9:12" ht="8.25" customHeight="1">
      <c r="I913" s="32"/>
      <c r="J913" s="32"/>
      <c r="K913" s="32"/>
      <c r="L913" s="32"/>
    </row>
    <row r="914" spans="9:12" ht="8.25" customHeight="1">
      <c r="I914" s="32"/>
      <c r="J914" s="32"/>
      <c r="K914" s="32"/>
      <c r="L914" s="32"/>
    </row>
    <row r="915" spans="9:12" ht="8.25" customHeight="1">
      <c r="I915" s="32"/>
      <c r="J915" s="32"/>
      <c r="K915" s="32"/>
      <c r="L915" s="32"/>
    </row>
    <row r="916" spans="9:12" ht="8.25" customHeight="1">
      <c r="I916" s="32"/>
      <c r="J916" s="32"/>
      <c r="K916" s="32"/>
      <c r="L916" s="32"/>
    </row>
    <row r="917" spans="9:12" ht="8.25" customHeight="1">
      <c r="I917" s="32"/>
      <c r="J917" s="32"/>
      <c r="K917" s="32"/>
      <c r="L917" s="32"/>
    </row>
    <row r="918" spans="9:12" ht="8.25" customHeight="1">
      <c r="I918" s="32"/>
      <c r="J918" s="32"/>
      <c r="K918" s="32"/>
      <c r="L918" s="32"/>
    </row>
    <row r="919" spans="9:12" ht="8.25" customHeight="1">
      <c r="I919" s="32"/>
      <c r="J919" s="32"/>
      <c r="K919" s="32"/>
      <c r="L919" s="32"/>
    </row>
    <row r="920" spans="9:12" ht="8.25" customHeight="1">
      <c r="I920" s="32"/>
      <c r="J920" s="32"/>
      <c r="K920" s="32"/>
      <c r="L920" s="32"/>
    </row>
    <row r="921" spans="9:12" ht="8.25" customHeight="1">
      <c r="I921" s="32"/>
      <c r="J921" s="32"/>
      <c r="K921" s="32"/>
      <c r="L921" s="32"/>
    </row>
    <row r="922" spans="9:12" ht="8.25" customHeight="1">
      <c r="I922" s="32"/>
      <c r="J922" s="32"/>
      <c r="K922" s="32"/>
      <c r="L922" s="32"/>
    </row>
    <row r="923" spans="9:12" ht="8.25" customHeight="1">
      <c r="I923" s="32"/>
      <c r="J923" s="32"/>
      <c r="K923" s="32"/>
      <c r="L923" s="32"/>
    </row>
    <row r="924" spans="9:12" ht="8.25" customHeight="1">
      <c r="I924" s="32"/>
      <c r="J924" s="32"/>
      <c r="K924" s="32"/>
      <c r="L924" s="32"/>
    </row>
    <row r="925" spans="9:12" ht="8.25" customHeight="1">
      <c r="I925" s="32"/>
      <c r="J925" s="32"/>
      <c r="K925" s="32"/>
      <c r="L925" s="32"/>
    </row>
    <row r="926" spans="9:12" ht="8.25" customHeight="1">
      <c r="I926" s="32"/>
      <c r="J926" s="32"/>
      <c r="K926" s="32"/>
      <c r="L926" s="32"/>
    </row>
    <row r="927" spans="9:12" ht="8.25" customHeight="1">
      <c r="I927" s="32"/>
      <c r="J927" s="32"/>
      <c r="K927" s="32"/>
      <c r="L927" s="32"/>
    </row>
    <row r="928" spans="9:12" ht="8.25" customHeight="1">
      <c r="I928" s="32"/>
      <c r="J928" s="32"/>
      <c r="K928" s="32"/>
      <c r="L928" s="32"/>
    </row>
    <row r="929" spans="9:12" ht="8.25" customHeight="1">
      <c r="I929" s="32"/>
      <c r="J929" s="32"/>
      <c r="K929" s="32"/>
      <c r="L929" s="32"/>
    </row>
    <row r="930" spans="9:12" ht="8.25" customHeight="1">
      <c r="I930" s="32"/>
      <c r="J930" s="32"/>
      <c r="K930" s="32"/>
      <c r="L930" s="32"/>
    </row>
    <row r="931" spans="9:12" ht="8.25" customHeight="1">
      <c r="I931" s="32"/>
      <c r="J931" s="32"/>
      <c r="K931" s="32"/>
      <c r="L931" s="32"/>
    </row>
    <row r="932" spans="9:12" ht="8.25" customHeight="1">
      <c r="I932" s="32"/>
      <c r="J932" s="32"/>
      <c r="K932" s="32"/>
      <c r="L932" s="32"/>
    </row>
    <row r="933" spans="9:12" ht="8.25" customHeight="1">
      <c r="I933" s="32"/>
      <c r="J933" s="32"/>
      <c r="K933" s="32"/>
      <c r="L933" s="32"/>
    </row>
    <row r="934" spans="9:12" ht="8.25" customHeight="1">
      <c r="I934" s="32"/>
      <c r="J934" s="32"/>
      <c r="K934" s="32"/>
      <c r="L934" s="32"/>
    </row>
    <row r="935" spans="9:12" ht="8.25" customHeight="1">
      <c r="I935" s="32"/>
      <c r="J935" s="32"/>
      <c r="K935" s="32"/>
      <c r="L935" s="32"/>
    </row>
    <row r="936" spans="9:12" ht="8.25" customHeight="1">
      <c r="I936" s="32"/>
      <c r="J936" s="32"/>
      <c r="K936" s="32"/>
      <c r="L936" s="32"/>
    </row>
    <row r="937" spans="9:12" ht="8.25" customHeight="1">
      <c r="I937" s="32"/>
      <c r="J937" s="32"/>
      <c r="K937" s="32"/>
      <c r="L937" s="32"/>
    </row>
    <row r="938" spans="9:12" ht="8.25" customHeight="1">
      <c r="I938" s="32"/>
      <c r="J938" s="32"/>
      <c r="K938" s="32"/>
      <c r="L938" s="32"/>
    </row>
    <row r="939" spans="9:12" ht="8.25" customHeight="1">
      <c r="I939" s="32"/>
      <c r="J939" s="32"/>
      <c r="K939" s="32"/>
      <c r="L939" s="32"/>
    </row>
    <row r="940" spans="9:12" ht="8.25" customHeight="1">
      <c r="I940" s="32"/>
      <c r="J940" s="32"/>
      <c r="K940" s="32"/>
      <c r="L940" s="32"/>
    </row>
    <row r="941" spans="9:12" ht="8.25" customHeight="1">
      <c r="I941" s="32"/>
      <c r="J941" s="32"/>
      <c r="K941" s="32"/>
      <c r="L941" s="32"/>
    </row>
    <row r="942" spans="9:12" ht="8.25" customHeight="1">
      <c r="I942" s="32"/>
      <c r="J942" s="32"/>
      <c r="K942" s="32"/>
      <c r="L942" s="32"/>
    </row>
    <row r="943" spans="9:12" ht="8.25" customHeight="1">
      <c r="I943" s="32"/>
      <c r="J943" s="32"/>
      <c r="K943" s="32"/>
      <c r="L943" s="32"/>
    </row>
    <row r="944" spans="9:12" ht="8.25" customHeight="1">
      <c r="I944" s="32"/>
      <c r="J944" s="32"/>
      <c r="K944" s="32"/>
      <c r="L944" s="32"/>
    </row>
    <row r="945" spans="9:12" ht="8.25" customHeight="1">
      <c r="I945" s="32"/>
      <c r="J945" s="32"/>
      <c r="K945" s="32"/>
      <c r="L945" s="32"/>
    </row>
    <row r="946" spans="9:12" ht="8.25" customHeight="1">
      <c r="I946" s="32"/>
      <c r="J946" s="32"/>
      <c r="K946" s="32"/>
      <c r="L946" s="32"/>
    </row>
    <row r="947" spans="9:12" ht="8.25" customHeight="1">
      <c r="I947" s="32"/>
      <c r="J947" s="32"/>
      <c r="K947" s="32"/>
      <c r="L947" s="32"/>
    </row>
    <row r="948" spans="9:12" ht="8.25" customHeight="1">
      <c r="I948" s="32"/>
      <c r="J948" s="32"/>
      <c r="K948" s="32"/>
      <c r="L948" s="32"/>
    </row>
    <row r="949" spans="9:12" ht="8.25" customHeight="1">
      <c r="I949" s="32"/>
      <c r="J949" s="32"/>
      <c r="K949" s="32"/>
      <c r="L949" s="32"/>
    </row>
    <row r="950" spans="9:12" ht="8.25" customHeight="1">
      <c r="I950" s="32"/>
      <c r="J950" s="32"/>
      <c r="K950" s="32"/>
      <c r="L950" s="32"/>
    </row>
    <row r="951" spans="9:12" ht="8.25" customHeight="1">
      <c r="I951" s="32"/>
      <c r="J951" s="32"/>
      <c r="K951" s="32"/>
      <c r="L951" s="32"/>
    </row>
    <row r="952" spans="9:12" ht="8.25" customHeight="1">
      <c r="I952" s="32"/>
      <c r="J952" s="32"/>
      <c r="K952" s="32"/>
      <c r="L952" s="32"/>
    </row>
    <row r="953" spans="9:12" ht="8.25" customHeight="1">
      <c r="I953" s="32"/>
      <c r="J953" s="32"/>
      <c r="K953" s="32"/>
      <c r="L953" s="32"/>
    </row>
    <row r="954" spans="9:12" ht="8.25" customHeight="1">
      <c r="I954" s="32"/>
      <c r="J954" s="32"/>
      <c r="K954" s="32"/>
      <c r="L954" s="32"/>
    </row>
    <row r="955" spans="9:12" ht="8.25" customHeight="1">
      <c r="I955" s="32"/>
      <c r="J955" s="32"/>
      <c r="K955" s="32"/>
      <c r="L955" s="32"/>
    </row>
    <row r="956" spans="9:12" ht="8.25" customHeight="1">
      <c r="I956" s="32"/>
      <c r="J956" s="32"/>
      <c r="K956" s="32"/>
      <c r="L956" s="32"/>
    </row>
    <row r="957" spans="9:12" ht="8.25" customHeight="1">
      <c r="I957" s="32"/>
      <c r="J957" s="32"/>
      <c r="K957" s="32"/>
      <c r="L957" s="32"/>
    </row>
    <row r="958" spans="9:12" ht="8.25" customHeight="1">
      <c r="I958" s="32"/>
      <c r="J958" s="32"/>
      <c r="K958" s="32"/>
      <c r="L958" s="32"/>
    </row>
    <row r="959" spans="9:12" ht="8.25" customHeight="1">
      <c r="I959" s="32"/>
      <c r="J959" s="32"/>
      <c r="K959" s="32"/>
      <c r="L959" s="32"/>
    </row>
    <row r="960" spans="9:12" ht="8.25" customHeight="1">
      <c r="I960" s="32"/>
      <c r="J960" s="32"/>
      <c r="K960" s="32"/>
      <c r="L960" s="32"/>
    </row>
    <row r="961" spans="9:12" ht="8.25" customHeight="1">
      <c r="I961" s="32"/>
      <c r="J961" s="32"/>
      <c r="K961" s="32"/>
      <c r="L961" s="32"/>
    </row>
    <row r="962" spans="9:12" ht="8.25" customHeight="1">
      <c r="I962" s="32"/>
      <c r="J962" s="32"/>
      <c r="K962" s="32"/>
      <c r="L962" s="32"/>
    </row>
    <row r="963" spans="9:12" ht="8.25" customHeight="1">
      <c r="I963" s="32"/>
      <c r="J963" s="32"/>
      <c r="K963" s="32"/>
      <c r="L963" s="32"/>
    </row>
    <row r="964" spans="9:12" ht="8.25" customHeight="1">
      <c r="I964" s="32"/>
      <c r="J964" s="32"/>
      <c r="K964" s="32"/>
      <c r="L964" s="32"/>
    </row>
    <row r="965" spans="9:12" ht="8.25" customHeight="1">
      <c r="I965" s="32"/>
      <c r="J965" s="32"/>
      <c r="K965" s="32"/>
      <c r="L965" s="32"/>
    </row>
    <row r="966" spans="9:12" ht="8.25" customHeight="1">
      <c r="I966" s="32"/>
      <c r="J966" s="32"/>
      <c r="K966" s="32"/>
      <c r="L966" s="32"/>
    </row>
    <row r="967" spans="9:12" ht="8.25" customHeight="1">
      <c r="I967" s="32"/>
      <c r="J967" s="32"/>
      <c r="K967" s="32"/>
      <c r="L967" s="32"/>
    </row>
    <row r="968" spans="9:12" ht="8.25" customHeight="1">
      <c r="I968" s="32"/>
      <c r="J968" s="32"/>
      <c r="K968" s="32"/>
      <c r="L968" s="32"/>
    </row>
    <row r="969" spans="9:12" ht="8.25" customHeight="1">
      <c r="I969" s="32"/>
      <c r="J969" s="32"/>
      <c r="K969" s="32"/>
      <c r="L969" s="32"/>
    </row>
    <row r="970" spans="9:12" ht="8.25" customHeight="1">
      <c r="I970" s="32"/>
      <c r="J970" s="32"/>
      <c r="K970" s="32"/>
      <c r="L970" s="32"/>
    </row>
    <row r="971" spans="9:12" ht="8.25" customHeight="1">
      <c r="I971" s="32"/>
      <c r="J971" s="32"/>
      <c r="K971" s="32"/>
      <c r="L971" s="32"/>
    </row>
    <row r="972" spans="9:12" ht="8.25" customHeight="1">
      <c r="I972" s="32"/>
      <c r="J972" s="32"/>
      <c r="K972" s="32"/>
      <c r="L972" s="32"/>
    </row>
    <row r="973" spans="9:12" ht="8.25" customHeight="1">
      <c r="I973" s="32"/>
      <c r="J973" s="32"/>
      <c r="K973" s="32"/>
      <c r="L973" s="32"/>
    </row>
    <row r="974" spans="9:12" ht="8.25" customHeight="1">
      <c r="I974" s="32"/>
      <c r="J974" s="32"/>
      <c r="K974" s="32"/>
      <c r="L974" s="32"/>
    </row>
    <row r="975" spans="9:12" ht="8.25" customHeight="1">
      <c r="I975" s="32"/>
      <c r="J975" s="32"/>
      <c r="K975" s="32"/>
      <c r="L975" s="32"/>
    </row>
    <row r="976" spans="9:12" ht="8.25" customHeight="1">
      <c r="I976" s="32"/>
      <c r="J976" s="32"/>
      <c r="K976" s="32"/>
      <c r="L976" s="32"/>
    </row>
    <row r="977" spans="9:12" ht="8.25" customHeight="1">
      <c r="I977" s="32"/>
      <c r="J977" s="32"/>
      <c r="K977" s="32"/>
      <c r="L977" s="32"/>
    </row>
    <row r="978" spans="9:12" ht="8.25" customHeight="1">
      <c r="I978" s="32"/>
      <c r="J978" s="32"/>
      <c r="K978" s="32"/>
      <c r="L978" s="32"/>
    </row>
    <row r="979" spans="9:12" ht="8.25" customHeight="1">
      <c r="I979" s="32"/>
      <c r="J979" s="32"/>
      <c r="K979" s="32"/>
      <c r="L979" s="32"/>
    </row>
    <row r="980" spans="9:12" ht="8.25" customHeight="1">
      <c r="I980" s="32"/>
      <c r="J980" s="32"/>
      <c r="K980" s="32"/>
      <c r="L980" s="32"/>
    </row>
    <row r="981" spans="9:12" ht="8.25" customHeight="1">
      <c r="I981" s="32"/>
      <c r="J981" s="32"/>
      <c r="K981" s="32"/>
      <c r="L981" s="32"/>
    </row>
    <row r="982" spans="9:12" ht="8.25" customHeight="1">
      <c r="I982" s="32"/>
      <c r="J982" s="32"/>
      <c r="K982" s="32"/>
      <c r="L982" s="32"/>
    </row>
    <row r="983" spans="9:12" ht="8.25" customHeight="1">
      <c r="I983" s="32"/>
      <c r="J983" s="32"/>
      <c r="K983" s="32"/>
      <c r="L983" s="32"/>
    </row>
    <row r="984" spans="9:12" ht="8.25" customHeight="1">
      <c r="I984" s="32"/>
      <c r="J984" s="32"/>
      <c r="K984" s="32"/>
      <c r="L984" s="32"/>
    </row>
    <row r="985" ht="8.25" customHeight="1"/>
    <row r="986" ht="8.25" customHeight="1"/>
    <row r="987" ht="8.25" customHeight="1"/>
    <row r="988" ht="8.25" customHeight="1"/>
    <row r="989" ht="8.25" customHeight="1"/>
    <row r="990" ht="8.25" customHeight="1"/>
    <row r="991" ht="8.25" customHeight="1"/>
    <row r="992" ht="8.25" customHeight="1"/>
    <row r="993" ht="8.25" customHeight="1"/>
    <row r="994" ht="8.25" customHeight="1"/>
    <row r="995" ht="8.25" customHeight="1"/>
    <row r="996" ht="8.25" customHeight="1"/>
    <row r="997" ht="8.25" customHeight="1"/>
    <row r="998" ht="8.25" customHeight="1"/>
    <row r="999" ht="8.25" customHeight="1"/>
    <row r="1000" ht="8.25" customHeight="1"/>
    <row r="1001" ht="8.25" customHeight="1"/>
    <row r="1002" ht="8.25" customHeight="1"/>
    <row r="1003" ht="8.25" customHeight="1"/>
    <row r="1004" ht="8.25" customHeight="1"/>
    <row r="1005" ht="8.25" customHeight="1"/>
    <row r="1006" ht="8.25" customHeight="1"/>
    <row r="1007" ht="8.25" customHeight="1"/>
    <row r="1008" ht="8.25" customHeight="1"/>
    <row r="1009" ht="8.25" customHeight="1"/>
    <row r="1010" ht="8.25" customHeight="1"/>
    <row r="1011" ht="8.25" customHeight="1"/>
    <row r="1012" ht="8.25" customHeight="1"/>
    <row r="1013" ht="8.25" customHeight="1"/>
    <row r="1014" ht="8.25" customHeight="1"/>
    <row r="1015" ht="8.25" customHeight="1"/>
    <row r="1016" ht="8.25" customHeight="1"/>
    <row r="1017" ht="8.25" customHeight="1"/>
    <row r="1018" ht="8.25" customHeight="1"/>
    <row r="1019" ht="8.25" customHeight="1"/>
    <row r="1020" ht="8.25" customHeight="1"/>
    <row r="1021" ht="8.25" customHeight="1"/>
    <row r="1022" ht="8.25" customHeight="1"/>
    <row r="1023" ht="8.25" customHeight="1"/>
    <row r="1024" ht="8.25" customHeight="1"/>
    <row r="1025" ht="8.25" customHeight="1"/>
    <row r="1026" ht="8.25" customHeight="1"/>
    <row r="1027" ht="8.25" customHeight="1"/>
    <row r="1028" ht="8.25" customHeight="1"/>
    <row r="1029" ht="8.25" customHeight="1"/>
    <row r="1030" ht="8.25" customHeight="1"/>
    <row r="1031" ht="8.25" customHeight="1"/>
    <row r="1032" ht="8.25" customHeight="1"/>
    <row r="1033" ht="8.25" customHeight="1"/>
    <row r="1034" ht="8.25" customHeight="1"/>
    <row r="1035" ht="8.25" customHeight="1"/>
    <row r="1036" ht="8.25" customHeight="1"/>
    <row r="1037" ht="8.25" customHeight="1"/>
    <row r="1038" ht="8.25" customHeight="1"/>
    <row r="1039" ht="8.25" customHeight="1"/>
    <row r="1040" ht="8.25" customHeight="1"/>
    <row r="1041" ht="8.25" customHeight="1"/>
    <row r="1042" ht="8.25" customHeight="1"/>
    <row r="1043" ht="8.25" customHeight="1"/>
    <row r="1044" ht="8.25" customHeight="1"/>
    <row r="1045" ht="8.25" customHeight="1"/>
    <row r="1046" ht="8.25" customHeight="1"/>
    <row r="1047" ht="8.25" customHeight="1"/>
    <row r="1048" ht="8.25" customHeight="1"/>
    <row r="1049" ht="8.25" customHeight="1"/>
    <row r="1050" ht="8.25" customHeight="1"/>
    <row r="1051" ht="8.25" customHeight="1"/>
    <row r="1052" ht="8.25" customHeight="1"/>
    <row r="1053" ht="8.25" customHeight="1"/>
    <row r="1054" ht="8.25" customHeight="1"/>
    <row r="1055" ht="8.25" customHeight="1"/>
    <row r="1056" ht="8.25" customHeight="1"/>
    <row r="1057" ht="8.25" customHeight="1"/>
    <row r="1058" ht="8.25" customHeight="1"/>
    <row r="1059" ht="8.25" customHeight="1"/>
    <row r="1060" ht="8.25" customHeight="1"/>
    <row r="1061" ht="8.25" customHeight="1"/>
    <row r="1062" ht="8.25" customHeight="1"/>
    <row r="1063" ht="8.25" customHeight="1"/>
    <row r="1064" ht="8.25" customHeight="1"/>
    <row r="1065" ht="8.25" customHeight="1"/>
    <row r="1066" ht="8.25" customHeight="1"/>
    <row r="1067" ht="8.25" customHeight="1"/>
    <row r="1068" ht="8.25" customHeight="1"/>
    <row r="1069" ht="8.25" customHeight="1"/>
    <row r="1070" ht="8.25" customHeight="1"/>
    <row r="1071" ht="8.25" customHeight="1"/>
    <row r="1072" ht="8.25" customHeight="1"/>
    <row r="1073" ht="8.25" customHeight="1"/>
    <row r="1074" ht="8.25" customHeight="1"/>
    <row r="1075" ht="8.25" customHeight="1"/>
    <row r="1076" ht="8.25" customHeight="1"/>
    <row r="1077" ht="8.25" customHeight="1"/>
    <row r="1078" ht="8.25" customHeight="1"/>
    <row r="1079" ht="8.25" customHeight="1"/>
    <row r="1080" ht="8.25" customHeight="1"/>
    <row r="1081" ht="8.25" customHeight="1"/>
    <row r="1082" ht="8.25" customHeight="1"/>
    <row r="1083" ht="8.25" customHeight="1"/>
    <row r="1084" ht="8.25" customHeight="1"/>
    <row r="1085" ht="8.25" customHeight="1"/>
    <row r="1086" ht="8.25" customHeight="1"/>
    <row r="1087" ht="8.25" customHeight="1"/>
    <row r="1088" ht="8.25" customHeight="1"/>
    <row r="1089" ht="8.25" customHeight="1"/>
    <row r="1090" ht="8.25" customHeight="1"/>
    <row r="1091" ht="8.25" customHeight="1"/>
    <row r="1092" ht="8.25" customHeight="1"/>
    <row r="1093" ht="8.25" customHeight="1"/>
    <row r="1094" ht="8.25" customHeight="1"/>
    <row r="1095" ht="8.25" customHeight="1"/>
    <row r="1096" ht="8.25" customHeight="1"/>
    <row r="1097" ht="8.25" customHeight="1"/>
    <row r="1098" ht="8.25" customHeight="1"/>
    <row r="1099" ht="8.25" customHeight="1"/>
    <row r="1100" ht="8.25" customHeight="1"/>
    <row r="1101" ht="8.25" customHeight="1"/>
    <row r="1102" ht="8.25" customHeight="1"/>
    <row r="1103" ht="8.25" customHeight="1"/>
    <row r="1104" ht="8.25" customHeight="1"/>
    <row r="1105" ht="8.25" customHeight="1"/>
    <row r="1106" ht="8.25" customHeight="1"/>
    <row r="1107" ht="8.25" customHeight="1"/>
    <row r="1108" ht="8.25" customHeight="1"/>
    <row r="1109" ht="8.25" customHeight="1"/>
    <row r="1110" ht="8.25" customHeight="1"/>
    <row r="1111" ht="8.25" customHeight="1"/>
    <row r="1112" ht="8.25" customHeight="1"/>
    <row r="1113" ht="8.25" customHeight="1"/>
    <row r="1114" ht="8.25" customHeight="1"/>
    <row r="1115" ht="8.25" customHeight="1"/>
    <row r="1116" ht="8.25" customHeight="1"/>
    <row r="1117" ht="8.25" customHeight="1"/>
    <row r="1118" ht="8.25" customHeight="1"/>
    <row r="1119" ht="8.25" customHeight="1"/>
    <row r="1120" ht="8.25" customHeight="1"/>
    <row r="1121" ht="8.25" customHeight="1"/>
    <row r="1122" ht="8.25" customHeight="1"/>
    <row r="1123" ht="8.25" customHeight="1"/>
    <row r="1124" ht="8.25" customHeight="1"/>
    <row r="1125" ht="8.25" customHeight="1"/>
    <row r="1126" ht="8.25" customHeight="1"/>
    <row r="1127" ht="8.25" customHeight="1"/>
    <row r="1128" ht="8.25" customHeight="1"/>
    <row r="1129" ht="8.25" customHeight="1"/>
    <row r="1130" ht="8.25" customHeight="1"/>
    <row r="1131" ht="8.25" customHeight="1"/>
    <row r="1132" ht="8.25" customHeight="1"/>
    <row r="1133" ht="8.25" customHeight="1"/>
    <row r="1134" ht="8.25" customHeight="1"/>
    <row r="1135" ht="8.25" customHeight="1"/>
    <row r="1136" ht="8.25" customHeight="1"/>
    <row r="1137" ht="8.25" customHeight="1"/>
    <row r="1138" ht="8.25" customHeight="1"/>
    <row r="1139" ht="8.25" customHeight="1"/>
    <row r="1140" ht="8.25" customHeight="1"/>
    <row r="1141" ht="8.25" customHeight="1"/>
    <row r="1142" ht="8.25" customHeight="1"/>
    <row r="1143" ht="8.25" customHeight="1"/>
    <row r="1144" ht="8.25" customHeight="1"/>
    <row r="1145" ht="8.25" customHeight="1"/>
    <row r="1146" ht="8.25" customHeight="1"/>
    <row r="1147" ht="8.25" customHeight="1"/>
    <row r="1148" ht="8.25" customHeight="1"/>
  </sheetData>
  <sheetProtection/>
  <printOptions/>
  <pageMargins left="0" right="0" top="0.6692913385826772" bottom="0.3937007874015748" header="0" footer="0.5118110236220472"/>
  <pageSetup horizontalDpi="300" verticalDpi="300" orientation="landscape" paperSize="9" r:id="rId1"/>
  <headerFooter alignWithMargins="0">
    <oddHeader>&amp;CRANKING NACIONAL DAS RAÇAS PÔNEI
MELHOR CRIADOR - 2007
RAÇA PÔNEI BRASILEIRO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="140" zoomScaleNormal="140" workbookViewId="0" topLeftCell="A1">
      <selection activeCell="A5" sqref="A5:IV52"/>
    </sheetView>
  </sheetViews>
  <sheetFormatPr defaultColWidth="9.140625" defaultRowHeight="12.75"/>
  <cols>
    <col min="1" max="1" width="5.421875" style="33" customWidth="1"/>
    <col min="2" max="2" width="19.00390625" style="34" customWidth="1"/>
    <col min="3" max="3" width="3.140625" style="35" customWidth="1"/>
    <col min="4" max="4" width="4.8515625" style="39" customWidth="1"/>
    <col min="5" max="12" width="6.7109375" style="39" customWidth="1"/>
    <col min="13" max="22" width="6.140625" style="72" customWidth="1"/>
    <col min="23" max="23" width="6.00390625" style="72" customWidth="1"/>
    <col min="24" max="24" width="6.7109375" style="72" customWidth="1"/>
    <col min="25" max="25" width="6.140625" style="72" customWidth="1"/>
    <col min="26" max="27" width="6.28125" style="72" customWidth="1"/>
    <col min="28" max="28" width="6.140625" style="72" customWidth="1"/>
    <col min="29" max="29" width="6.28125" style="72" customWidth="1"/>
    <col min="30" max="30" width="7.57421875" style="72" customWidth="1"/>
    <col min="31" max="16384" width="9.140625" style="34" customWidth="1"/>
  </cols>
  <sheetData>
    <row r="1" spans="1:30" s="5" customFormat="1" ht="8.25">
      <c r="A1" s="1">
        <v>9999</v>
      </c>
      <c r="B1" s="61"/>
      <c r="C1" s="2" t="s">
        <v>4</v>
      </c>
      <c r="D1" s="3" t="s">
        <v>1</v>
      </c>
      <c r="E1" s="3" t="s">
        <v>218</v>
      </c>
      <c r="F1" s="3" t="s">
        <v>270</v>
      </c>
      <c r="G1" s="3" t="s">
        <v>260</v>
      </c>
      <c r="H1" s="3" t="s">
        <v>258</v>
      </c>
      <c r="I1" s="3" t="s">
        <v>0</v>
      </c>
      <c r="J1" s="3" t="s">
        <v>48</v>
      </c>
      <c r="K1" s="3" t="s">
        <v>275</v>
      </c>
      <c r="L1" s="3" t="s">
        <v>125</v>
      </c>
      <c r="M1" s="2" t="s">
        <v>281</v>
      </c>
      <c r="N1" s="2" t="s">
        <v>182</v>
      </c>
      <c r="O1" s="2" t="s">
        <v>287</v>
      </c>
      <c r="P1" s="2" t="s">
        <v>52</v>
      </c>
      <c r="Q1" s="2" t="s">
        <v>303</v>
      </c>
      <c r="R1" s="2" t="s">
        <v>308</v>
      </c>
      <c r="S1" s="2" t="s">
        <v>148</v>
      </c>
      <c r="T1" s="2" t="s">
        <v>128</v>
      </c>
      <c r="U1" s="2" t="s">
        <v>317</v>
      </c>
      <c r="V1" s="2"/>
      <c r="W1" s="66"/>
      <c r="X1" s="66"/>
      <c r="Y1" s="66"/>
      <c r="Z1" s="66"/>
      <c r="AA1" s="66"/>
      <c r="AB1" s="66"/>
      <c r="AC1" s="66"/>
      <c r="AD1" s="67"/>
    </row>
    <row r="2" spans="1:30" s="5" customFormat="1" ht="8.25">
      <c r="A2" s="1">
        <v>9998</v>
      </c>
      <c r="B2" s="63" t="s">
        <v>34</v>
      </c>
      <c r="C2" s="6"/>
      <c r="D2" s="7"/>
      <c r="E2" s="8" t="s">
        <v>226</v>
      </c>
      <c r="F2" s="8" t="s">
        <v>271</v>
      </c>
      <c r="G2" s="8" t="s">
        <v>259</v>
      </c>
      <c r="H2" s="8" t="s">
        <v>259</v>
      </c>
      <c r="I2" s="8" t="s">
        <v>234</v>
      </c>
      <c r="J2" s="8" t="s">
        <v>265</v>
      </c>
      <c r="K2" s="8" t="s">
        <v>276</v>
      </c>
      <c r="L2" s="8" t="s">
        <v>277</v>
      </c>
      <c r="M2" s="8" t="s">
        <v>282</v>
      </c>
      <c r="N2" s="8" t="s">
        <v>284</v>
      </c>
      <c r="O2" s="8" t="s">
        <v>288</v>
      </c>
      <c r="P2" s="8" t="s">
        <v>293</v>
      </c>
      <c r="Q2" s="8" t="s">
        <v>304</v>
      </c>
      <c r="R2" s="8" t="s">
        <v>309</v>
      </c>
      <c r="S2" s="8" t="s">
        <v>314</v>
      </c>
      <c r="T2" s="8" t="s">
        <v>325</v>
      </c>
      <c r="U2" s="8" t="s">
        <v>321</v>
      </c>
      <c r="V2" s="8"/>
      <c r="W2" s="66"/>
      <c r="X2" s="66"/>
      <c r="Y2" s="69"/>
      <c r="Z2" s="69"/>
      <c r="AA2" s="69"/>
      <c r="AB2" s="69"/>
      <c r="AC2" s="69"/>
      <c r="AD2" s="67"/>
    </row>
    <row r="3" spans="1:30" s="13" customFormat="1" ht="8.25">
      <c r="A3" s="1">
        <v>9997</v>
      </c>
      <c r="B3" s="62"/>
      <c r="C3" s="10"/>
      <c r="D3" s="11"/>
      <c r="E3" s="11">
        <v>1.61</v>
      </c>
      <c r="F3" s="11">
        <v>1.14</v>
      </c>
      <c r="G3" s="11">
        <v>0.26</v>
      </c>
      <c r="H3" s="11">
        <v>0.6</v>
      </c>
      <c r="I3" s="11">
        <f>SUM(2.26*1.1)</f>
        <v>2.4859999999999998</v>
      </c>
      <c r="J3" s="11">
        <v>1.5</v>
      </c>
      <c r="K3" s="11">
        <v>0.48</v>
      </c>
      <c r="L3" s="11">
        <v>0.67</v>
      </c>
      <c r="M3" s="12">
        <v>0.79</v>
      </c>
      <c r="N3" s="43" t="s">
        <v>285</v>
      </c>
      <c r="O3" s="43" t="s">
        <v>289</v>
      </c>
      <c r="P3" s="43" t="s">
        <v>294</v>
      </c>
      <c r="Q3" s="43" t="s">
        <v>305</v>
      </c>
      <c r="R3" s="43" t="s">
        <v>310</v>
      </c>
      <c r="S3" s="43" t="s">
        <v>313</v>
      </c>
      <c r="T3" s="43" t="s">
        <v>326</v>
      </c>
      <c r="U3" s="43" t="s">
        <v>320</v>
      </c>
      <c r="V3" s="43"/>
      <c r="W3" s="66"/>
      <c r="X3" s="66"/>
      <c r="Y3" s="69"/>
      <c r="Z3" s="69"/>
      <c r="AA3" s="69"/>
      <c r="AB3" s="66"/>
      <c r="AC3" s="66"/>
      <c r="AD3" s="67"/>
    </row>
    <row r="4" spans="1:30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8"/>
      <c r="W4" s="66"/>
      <c r="X4" s="66"/>
      <c r="Y4" s="66"/>
      <c r="Z4" s="66"/>
      <c r="AA4" s="66"/>
      <c r="AB4" s="66"/>
      <c r="AC4" s="66"/>
      <c r="AD4" s="66"/>
    </row>
    <row r="5" spans="1:30" s="24" customFormat="1" ht="8.25">
      <c r="A5" s="18">
        <f>SUM(0+D5)</f>
        <v>2469.36</v>
      </c>
      <c r="B5" s="19" t="s">
        <v>26</v>
      </c>
      <c r="C5" s="20" t="s">
        <v>27</v>
      </c>
      <c r="D5" s="21">
        <f>SUM(E5:V5)</f>
        <v>2469.36</v>
      </c>
      <c r="E5" s="22">
        <v>376.74</v>
      </c>
      <c r="F5" s="22">
        <v>274.74</v>
      </c>
      <c r="G5" s="21"/>
      <c r="H5" s="21"/>
      <c r="I5" s="21">
        <v>151.89</v>
      </c>
      <c r="J5" s="21"/>
      <c r="K5" s="21"/>
      <c r="L5" s="21"/>
      <c r="M5" s="21"/>
      <c r="N5" s="21"/>
      <c r="O5" s="21">
        <v>256.32</v>
      </c>
      <c r="P5" s="21"/>
      <c r="Q5" s="21">
        <v>401.2</v>
      </c>
      <c r="R5" s="21"/>
      <c r="S5" s="21">
        <v>324</v>
      </c>
      <c r="T5" s="21">
        <v>285.95</v>
      </c>
      <c r="U5" s="21">
        <v>398.52</v>
      </c>
      <c r="V5" s="21"/>
      <c r="W5" s="70"/>
      <c r="X5" s="70"/>
      <c r="Y5" s="70"/>
      <c r="Z5" s="70"/>
      <c r="AA5" s="70"/>
      <c r="AB5" s="70"/>
      <c r="AC5" s="70"/>
      <c r="AD5" s="70"/>
    </row>
    <row r="6" spans="1:30" s="24" customFormat="1" ht="8.25">
      <c r="A6" s="18">
        <f>SUM(0+D6)</f>
        <v>1058.35</v>
      </c>
      <c r="B6" s="19" t="s">
        <v>20</v>
      </c>
      <c r="C6" s="20" t="s">
        <v>15</v>
      </c>
      <c r="D6" s="21">
        <f>SUM(E6:V6)</f>
        <v>1058.35</v>
      </c>
      <c r="E6" s="21"/>
      <c r="F6" s="21"/>
      <c r="G6" s="21"/>
      <c r="H6" s="21">
        <v>147.6</v>
      </c>
      <c r="I6" s="21">
        <v>463.14</v>
      </c>
      <c r="J6" s="21">
        <v>204</v>
      </c>
      <c r="K6" s="21"/>
      <c r="L6" s="21"/>
      <c r="M6" s="21">
        <v>94.01</v>
      </c>
      <c r="N6" s="21">
        <v>149.6</v>
      </c>
      <c r="O6" s="21"/>
      <c r="P6" s="21"/>
      <c r="Q6" s="21"/>
      <c r="R6" s="21"/>
      <c r="S6" s="21"/>
      <c r="T6" s="21"/>
      <c r="U6" s="21"/>
      <c r="V6" s="21"/>
      <c r="W6" s="70"/>
      <c r="X6" s="70"/>
      <c r="Y6" s="70"/>
      <c r="Z6" s="70"/>
      <c r="AA6" s="70"/>
      <c r="AB6" s="70"/>
      <c r="AC6" s="70"/>
      <c r="AD6" s="70"/>
    </row>
    <row r="7" spans="1:30" ht="8.25">
      <c r="A7" s="18">
        <f>SUM(0+D7)</f>
        <v>872.46</v>
      </c>
      <c r="B7" s="19" t="s">
        <v>236</v>
      </c>
      <c r="C7" s="20" t="s">
        <v>7</v>
      </c>
      <c r="D7" s="21">
        <f>SUM(E7:V7)</f>
        <v>872.46</v>
      </c>
      <c r="E7" s="21"/>
      <c r="F7" s="21"/>
      <c r="G7" s="21"/>
      <c r="H7" s="21"/>
      <c r="I7" s="21">
        <v>398.4</v>
      </c>
      <c r="J7" s="21">
        <v>159</v>
      </c>
      <c r="K7" s="21"/>
      <c r="L7" s="21">
        <v>71.02</v>
      </c>
      <c r="M7" s="21">
        <v>88.48</v>
      </c>
      <c r="N7" s="21">
        <v>140.8</v>
      </c>
      <c r="O7" s="21"/>
      <c r="P7" s="21"/>
      <c r="Q7" s="21"/>
      <c r="R7" s="21"/>
      <c r="S7" s="21"/>
      <c r="T7" s="21"/>
      <c r="U7" s="21">
        <v>14.76</v>
      </c>
      <c r="V7" s="21"/>
      <c r="W7" s="71"/>
      <c r="X7" s="71"/>
      <c r="Y7" s="71"/>
      <c r="Z7" s="71"/>
      <c r="AA7" s="71"/>
      <c r="AB7" s="71"/>
      <c r="AC7" s="71"/>
      <c r="AD7" s="71"/>
    </row>
    <row r="8" spans="1:30" s="24" customFormat="1" ht="8.25">
      <c r="A8" s="18">
        <f>SUM(0+D8)</f>
        <v>827.9699999999999</v>
      </c>
      <c r="B8" s="19" t="s">
        <v>98</v>
      </c>
      <c r="C8" s="20" t="s">
        <v>7</v>
      </c>
      <c r="D8" s="21">
        <f>SUM(E8:V8)</f>
        <v>827.9699999999999</v>
      </c>
      <c r="E8" s="22"/>
      <c r="F8" s="22">
        <v>29.64</v>
      </c>
      <c r="G8" s="22"/>
      <c r="H8" s="22">
        <v>123.6</v>
      </c>
      <c r="I8" s="22">
        <v>303.78</v>
      </c>
      <c r="J8" s="22">
        <v>127.5</v>
      </c>
      <c r="K8" s="22"/>
      <c r="L8" s="22">
        <v>62.31</v>
      </c>
      <c r="M8" s="22">
        <v>80.58</v>
      </c>
      <c r="N8" s="22">
        <v>67.76</v>
      </c>
      <c r="O8" s="22"/>
      <c r="P8" s="22"/>
      <c r="Q8" s="22"/>
      <c r="R8" s="22"/>
      <c r="S8" s="22"/>
      <c r="T8" s="22"/>
      <c r="U8" s="22">
        <v>32.8</v>
      </c>
      <c r="V8" s="22"/>
      <c r="W8" s="70"/>
      <c r="X8" s="70"/>
      <c r="Y8" s="70"/>
      <c r="Z8" s="70"/>
      <c r="AA8" s="70"/>
      <c r="AB8" s="70"/>
      <c r="AC8" s="70"/>
      <c r="AD8" s="70"/>
    </row>
    <row r="9" spans="1:30" s="24" customFormat="1" ht="8.25">
      <c r="A9" s="18">
        <f>SUM(0+D9)</f>
        <v>781.94</v>
      </c>
      <c r="B9" s="19" t="s">
        <v>42</v>
      </c>
      <c r="C9" s="20" t="s">
        <v>41</v>
      </c>
      <c r="D9" s="21">
        <f>SUM(E9:V9)</f>
        <v>781.94</v>
      </c>
      <c r="E9" s="21">
        <v>107.87</v>
      </c>
      <c r="F9" s="21">
        <v>5.7</v>
      </c>
      <c r="G9" s="21"/>
      <c r="H9" s="21"/>
      <c r="I9" s="21">
        <v>286.35</v>
      </c>
      <c r="J9" s="21">
        <v>166.5</v>
      </c>
      <c r="K9" s="21">
        <v>70.08</v>
      </c>
      <c r="L9" s="21">
        <v>99.16</v>
      </c>
      <c r="M9" s="21"/>
      <c r="N9" s="21"/>
      <c r="O9" s="21">
        <v>46.28</v>
      </c>
      <c r="P9" s="21"/>
      <c r="Q9" s="21"/>
      <c r="R9" s="21"/>
      <c r="S9" s="21"/>
      <c r="T9" s="21"/>
      <c r="U9" s="21"/>
      <c r="V9" s="21"/>
      <c r="W9" s="71"/>
      <c r="X9" s="71"/>
      <c r="Y9" s="71"/>
      <c r="Z9" s="71"/>
      <c r="AA9" s="71"/>
      <c r="AB9" s="71"/>
      <c r="AC9" s="71"/>
      <c r="AD9" s="71"/>
    </row>
    <row r="10" spans="1:30" ht="8.25">
      <c r="A10" s="18">
        <f>SUM(0+D10)</f>
        <v>730.94</v>
      </c>
      <c r="B10" s="19" t="s">
        <v>228</v>
      </c>
      <c r="C10" s="20" t="s">
        <v>7</v>
      </c>
      <c r="D10" s="21">
        <f>SUM(E10:V10)</f>
        <v>730.94</v>
      </c>
      <c r="E10" s="22"/>
      <c r="F10" s="22"/>
      <c r="G10" s="21"/>
      <c r="H10" s="21">
        <v>116.4</v>
      </c>
      <c r="I10" s="21">
        <v>229.08</v>
      </c>
      <c r="J10" s="21">
        <v>159</v>
      </c>
      <c r="K10" s="21"/>
      <c r="L10" s="21">
        <v>54.27</v>
      </c>
      <c r="M10" s="21">
        <v>63.99</v>
      </c>
      <c r="N10" s="21">
        <v>83.6</v>
      </c>
      <c r="O10" s="21"/>
      <c r="P10" s="21"/>
      <c r="Q10" s="21"/>
      <c r="R10" s="21"/>
      <c r="S10" s="21"/>
      <c r="T10" s="21"/>
      <c r="U10" s="21">
        <v>24.6</v>
      </c>
      <c r="V10" s="21"/>
      <c r="W10" s="71"/>
      <c r="X10" s="71"/>
      <c r="Y10" s="71"/>
      <c r="Z10" s="71"/>
      <c r="AA10" s="71"/>
      <c r="AB10" s="71"/>
      <c r="AC10" s="71"/>
      <c r="AD10" s="71"/>
    </row>
    <row r="11" spans="1:30" s="24" customFormat="1" ht="8.25">
      <c r="A11" s="18">
        <f>SUM(0+D11)</f>
        <v>641.62</v>
      </c>
      <c r="B11" s="19" t="s">
        <v>220</v>
      </c>
      <c r="C11" s="20" t="s">
        <v>24</v>
      </c>
      <c r="D11" s="21">
        <f>SUM(E11:V11)</f>
        <v>641.62</v>
      </c>
      <c r="E11" s="22">
        <v>101.43</v>
      </c>
      <c r="F11" s="22">
        <v>78.66</v>
      </c>
      <c r="G11" s="22"/>
      <c r="H11" s="22"/>
      <c r="I11" s="22">
        <v>49.8</v>
      </c>
      <c r="J11" s="22"/>
      <c r="K11" s="22"/>
      <c r="L11" s="22"/>
      <c r="M11" s="22"/>
      <c r="N11" s="22"/>
      <c r="O11" s="22"/>
      <c r="P11" s="22"/>
      <c r="Q11" s="22">
        <v>63.92</v>
      </c>
      <c r="R11" s="22"/>
      <c r="S11" s="22">
        <v>109.08</v>
      </c>
      <c r="T11" s="22">
        <v>120.65</v>
      </c>
      <c r="U11" s="22">
        <v>118.08</v>
      </c>
      <c r="V11" s="22"/>
      <c r="W11" s="71"/>
      <c r="X11" s="71"/>
      <c r="Y11" s="71"/>
      <c r="Z11" s="71"/>
      <c r="AA11" s="71"/>
      <c r="AB11" s="71"/>
      <c r="AC11" s="71"/>
      <c r="AD11" s="71"/>
    </row>
    <row r="12" spans="1:30" ht="8.25">
      <c r="A12" s="18">
        <f>SUM(0+D12)</f>
        <v>618.2900000000001</v>
      </c>
      <c r="B12" s="19" t="s">
        <v>235</v>
      </c>
      <c r="C12" s="20" t="s">
        <v>41</v>
      </c>
      <c r="D12" s="21">
        <f>SUM(E12:V12)</f>
        <v>618.2900000000001</v>
      </c>
      <c r="E12" s="21"/>
      <c r="F12" s="21">
        <v>14.82</v>
      </c>
      <c r="G12" s="21"/>
      <c r="H12" s="21"/>
      <c r="I12" s="21">
        <v>206.67</v>
      </c>
      <c r="J12" s="21">
        <v>162</v>
      </c>
      <c r="K12" s="21"/>
      <c r="L12" s="21">
        <v>70.35</v>
      </c>
      <c r="M12" s="21">
        <v>78.21</v>
      </c>
      <c r="N12" s="21">
        <v>86.24</v>
      </c>
      <c r="O12" s="21"/>
      <c r="P12" s="21"/>
      <c r="Q12" s="21"/>
      <c r="R12" s="21"/>
      <c r="S12" s="21"/>
      <c r="T12" s="21"/>
      <c r="U12" s="21"/>
      <c r="V12" s="21"/>
      <c r="W12" s="71"/>
      <c r="X12" s="71"/>
      <c r="Y12" s="71"/>
      <c r="Z12" s="71"/>
      <c r="AA12" s="71"/>
      <c r="AB12" s="71"/>
      <c r="AC12" s="71"/>
      <c r="AD12" s="71"/>
    </row>
    <row r="13" spans="1:30" ht="8.25">
      <c r="A13" s="18">
        <f>SUM(0+D13)</f>
        <v>437.4</v>
      </c>
      <c r="B13" s="19" t="s">
        <v>76</v>
      </c>
      <c r="C13" s="20" t="s">
        <v>19</v>
      </c>
      <c r="D13" s="21">
        <f>SUM(E13:V13)</f>
        <v>437.4</v>
      </c>
      <c r="E13" s="21"/>
      <c r="F13" s="21"/>
      <c r="G13" s="21">
        <v>170.82</v>
      </c>
      <c r="H13" s="21"/>
      <c r="I13" s="21"/>
      <c r="J13" s="21"/>
      <c r="K13" s="21"/>
      <c r="L13" s="21"/>
      <c r="M13" s="21"/>
      <c r="N13" s="21"/>
      <c r="O13" s="21"/>
      <c r="P13" s="21">
        <v>157.08</v>
      </c>
      <c r="Q13" s="21"/>
      <c r="R13" s="21">
        <v>109.5</v>
      </c>
      <c r="S13" s="21"/>
      <c r="T13" s="21"/>
      <c r="U13" s="21"/>
      <c r="V13" s="21"/>
      <c r="W13" s="71"/>
      <c r="X13" s="71"/>
      <c r="Y13" s="71"/>
      <c r="Z13" s="71"/>
      <c r="AA13" s="71"/>
      <c r="AB13" s="71"/>
      <c r="AC13" s="71"/>
      <c r="AD13" s="71"/>
    </row>
    <row r="14" spans="1:30" s="24" customFormat="1" ht="8.25">
      <c r="A14" s="18">
        <f>SUM(0+D14)</f>
        <v>391.2099999999999</v>
      </c>
      <c r="B14" s="19" t="s">
        <v>217</v>
      </c>
      <c r="C14" s="20" t="s">
        <v>27</v>
      </c>
      <c r="D14" s="21">
        <f>SUM(E14:V14)</f>
        <v>391.2099999999999</v>
      </c>
      <c r="E14" s="22">
        <v>78.89</v>
      </c>
      <c r="F14" s="22">
        <v>37.62</v>
      </c>
      <c r="G14" s="22"/>
      <c r="H14" s="22"/>
      <c r="I14" s="22">
        <v>27.39</v>
      </c>
      <c r="J14" s="22"/>
      <c r="K14" s="22"/>
      <c r="L14" s="22"/>
      <c r="M14" s="22"/>
      <c r="N14" s="22"/>
      <c r="O14" s="22">
        <v>38.27</v>
      </c>
      <c r="P14" s="22"/>
      <c r="Q14" s="22">
        <v>74.8</v>
      </c>
      <c r="R14" s="22"/>
      <c r="S14" s="22">
        <v>63.72</v>
      </c>
      <c r="T14" s="22"/>
      <c r="U14" s="22">
        <v>70.52</v>
      </c>
      <c r="V14" s="22"/>
      <c r="W14" s="70"/>
      <c r="X14" s="70"/>
      <c r="Y14" s="70"/>
      <c r="Z14" s="70"/>
      <c r="AA14" s="70"/>
      <c r="AB14" s="70"/>
      <c r="AC14" s="70"/>
      <c r="AD14" s="70"/>
    </row>
    <row r="15" spans="1:30" s="24" customFormat="1" ht="8.25">
      <c r="A15" s="18">
        <f>SUM(0+D15)</f>
        <v>342.59999999999997</v>
      </c>
      <c r="B15" s="19" t="s">
        <v>221</v>
      </c>
      <c r="C15" s="20" t="s">
        <v>24</v>
      </c>
      <c r="D15" s="21">
        <f>SUM(E15:V15)</f>
        <v>342.59999999999997</v>
      </c>
      <c r="E15" s="21">
        <v>62.79</v>
      </c>
      <c r="F15" s="21">
        <v>30.78</v>
      </c>
      <c r="G15" s="22"/>
      <c r="H15" s="22"/>
      <c r="I15" s="22">
        <v>27.39</v>
      </c>
      <c r="J15" s="22">
        <v>24</v>
      </c>
      <c r="K15" s="22"/>
      <c r="L15" s="22"/>
      <c r="M15" s="22"/>
      <c r="N15" s="22"/>
      <c r="O15" s="22">
        <v>29.37</v>
      </c>
      <c r="P15" s="22"/>
      <c r="Q15" s="22">
        <v>36.72</v>
      </c>
      <c r="R15" s="22"/>
      <c r="S15" s="22">
        <v>33.48</v>
      </c>
      <c r="T15" s="22">
        <v>27.55</v>
      </c>
      <c r="U15" s="22">
        <v>70.52</v>
      </c>
      <c r="V15" s="22"/>
      <c r="W15" s="71"/>
      <c r="X15" s="71"/>
      <c r="Y15" s="71"/>
      <c r="Z15" s="71"/>
      <c r="AA15" s="71"/>
      <c r="AB15" s="71"/>
      <c r="AC15" s="71"/>
      <c r="AD15" s="71"/>
    </row>
    <row r="16" spans="1:30" s="24" customFormat="1" ht="8.25">
      <c r="A16" s="18">
        <f>SUM(0+D16)</f>
        <v>341.90999999999997</v>
      </c>
      <c r="B16" s="19" t="s">
        <v>28</v>
      </c>
      <c r="C16" s="20" t="s">
        <v>29</v>
      </c>
      <c r="D16" s="21">
        <f>SUM(E16:V16)</f>
        <v>341.90999999999997</v>
      </c>
      <c r="E16" s="22">
        <v>14.49</v>
      </c>
      <c r="F16" s="22">
        <v>53.58</v>
      </c>
      <c r="G16" s="21"/>
      <c r="H16" s="21"/>
      <c r="I16" s="21">
        <v>27.39</v>
      </c>
      <c r="J16" s="21">
        <v>16.5</v>
      </c>
      <c r="K16" s="21"/>
      <c r="L16" s="21"/>
      <c r="M16" s="21"/>
      <c r="N16" s="21"/>
      <c r="O16" s="21">
        <v>64.08</v>
      </c>
      <c r="P16" s="21"/>
      <c r="Q16" s="21"/>
      <c r="R16" s="21"/>
      <c r="S16" s="21">
        <v>9.72</v>
      </c>
      <c r="T16" s="21">
        <v>8.55</v>
      </c>
      <c r="U16" s="21">
        <v>147.6</v>
      </c>
      <c r="V16" s="21"/>
      <c r="W16" s="71"/>
      <c r="X16" s="71"/>
      <c r="Y16" s="71"/>
      <c r="Z16" s="71"/>
      <c r="AA16" s="71"/>
      <c r="AB16" s="71"/>
      <c r="AC16" s="71"/>
      <c r="AD16" s="71"/>
    </row>
    <row r="17" spans="1:30" ht="8.25">
      <c r="A17" s="18">
        <f>SUM(0+D17)</f>
        <v>294.94</v>
      </c>
      <c r="B17" s="19" t="s">
        <v>3</v>
      </c>
      <c r="C17" s="20" t="s">
        <v>7</v>
      </c>
      <c r="D17" s="21">
        <f>SUM(E17:V17)</f>
        <v>294.94</v>
      </c>
      <c r="E17" s="21">
        <v>14.49</v>
      </c>
      <c r="F17" s="21"/>
      <c r="G17" s="22"/>
      <c r="H17" s="22"/>
      <c r="I17" s="22">
        <v>151.89</v>
      </c>
      <c r="J17" s="22">
        <v>48</v>
      </c>
      <c r="K17" s="22"/>
      <c r="L17" s="22"/>
      <c r="M17" s="22">
        <v>37.92</v>
      </c>
      <c r="N17" s="22">
        <v>36.08</v>
      </c>
      <c r="O17" s="22"/>
      <c r="P17" s="22"/>
      <c r="Q17" s="22"/>
      <c r="R17" s="22"/>
      <c r="S17" s="22"/>
      <c r="T17" s="22"/>
      <c r="U17" s="22">
        <v>6.56</v>
      </c>
      <c r="V17" s="22"/>
      <c r="W17" s="71"/>
      <c r="X17" s="71"/>
      <c r="Y17" s="71"/>
      <c r="Z17" s="71"/>
      <c r="AA17" s="71"/>
      <c r="AB17" s="71"/>
      <c r="AC17" s="71"/>
      <c r="AD17" s="71"/>
    </row>
    <row r="18" spans="1:30" s="24" customFormat="1" ht="8.25">
      <c r="A18" s="18">
        <f>SUM(0+D18)</f>
        <v>263.73999999999995</v>
      </c>
      <c r="B18" s="19" t="s">
        <v>43</v>
      </c>
      <c r="C18" s="20" t="s">
        <v>9</v>
      </c>
      <c r="D18" s="21">
        <f>SUM(E18:V18)</f>
        <v>263.73999999999995</v>
      </c>
      <c r="E18" s="21">
        <v>156.17</v>
      </c>
      <c r="F18" s="21"/>
      <c r="G18" s="21"/>
      <c r="H18" s="21"/>
      <c r="I18" s="21">
        <v>64.74</v>
      </c>
      <c r="J18" s="21"/>
      <c r="K18" s="21"/>
      <c r="L18" s="21"/>
      <c r="M18" s="21"/>
      <c r="N18" s="21"/>
      <c r="O18" s="21"/>
      <c r="P18" s="21"/>
      <c r="Q18" s="21">
        <v>10.88</v>
      </c>
      <c r="R18" s="21"/>
      <c r="S18" s="21">
        <v>8.64</v>
      </c>
      <c r="T18" s="21">
        <v>8.55</v>
      </c>
      <c r="U18" s="21">
        <v>14.76</v>
      </c>
      <c r="V18" s="21"/>
      <c r="W18" s="71"/>
      <c r="X18" s="71"/>
      <c r="Y18" s="71"/>
      <c r="Z18" s="71"/>
      <c r="AA18" s="71"/>
      <c r="AB18" s="71"/>
      <c r="AC18" s="71"/>
      <c r="AD18" s="71"/>
    </row>
    <row r="19" spans="1:30" s="24" customFormat="1" ht="8.25">
      <c r="A19" s="18">
        <f>SUM(0+D19)</f>
        <v>231.28</v>
      </c>
      <c r="B19" s="19" t="s">
        <v>222</v>
      </c>
      <c r="C19" s="20" t="s">
        <v>24</v>
      </c>
      <c r="D19" s="21">
        <f>SUM(E19:V19)</f>
        <v>231.28</v>
      </c>
      <c r="E19" s="21">
        <v>78.89</v>
      </c>
      <c r="F19" s="21">
        <v>82.08</v>
      </c>
      <c r="G19" s="22"/>
      <c r="H19" s="22"/>
      <c r="I19" s="22"/>
      <c r="J19" s="22"/>
      <c r="K19" s="22"/>
      <c r="L19" s="22"/>
      <c r="M19" s="22"/>
      <c r="N19" s="22"/>
      <c r="O19" s="22">
        <v>15.13</v>
      </c>
      <c r="P19" s="22"/>
      <c r="Q19" s="22">
        <v>10.88</v>
      </c>
      <c r="R19" s="22"/>
      <c r="S19" s="22">
        <v>15.12</v>
      </c>
      <c r="T19" s="22">
        <v>9.5</v>
      </c>
      <c r="U19" s="22">
        <v>19.68</v>
      </c>
      <c r="V19" s="22"/>
      <c r="W19" s="70"/>
      <c r="X19" s="70"/>
      <c r="Y19" s="70"/>
      <c r="Z19" s="70"/>
      <c r="AA19" s="70"/>
      <c r="AB19" s="70"/>
      <c r="AC19" s="70"/>
      <c r="AD19" s="70"/>
    </row>
    <row r="20" spans="1:30" s="24" customFormat="1" ht="8.25">
      <c r="A20" s="18">
        <f>SUM(0+D20)</f>
        <v>186.75</v>
      </c>
      <c r="B20" s="19" t="s">
        <v>88</v>
      </c>
      <c r="C20" s="20" t="s">
        <v>5</v>
      </c>
      <c r="D20" s="21">
        <f>SUM(E20:V20)</f>
        <v>186.75</v>
      </c>
      <c r="E20" s="21"/>
      <c r="F20" s="21"/>
      <c r="G20" s="22"/>
      <c r="H20" s="22"/>
      <c r="I20" s="22">
        <v>186.75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70"/>
      <c r="X20" s="70"/>
      <c r="Y20" s="70"/>
      <c r="Z20" s="70"/>
      <c r="AA20" s="70"/>
      <c r="AB20" s="70"/>
      <c r="AC20" s="70"/>
      <c r="AD20" s="70"/>
    </row>
    <row r="21" spans="1:30" s="24" customFormat="1" ht="8.25">
      <c r="A21" s="18">
        <f>SUM(0+D21)</f>
        <v>131.18</v>
      </c>
      <c r="B21" s="19" t="s">
        <v>13</v>
      </c>
      <c r="C21" s="20" t="s">
        <v>9</v>
      </c>
      <c r="D21" s="21">
        <f>SUM(E21:V21)</f>
        <v>131.18</v>
      </c>
      <c r="E21" s="22">
        <v>69.23</v>
      </c>
      <c r="F21" s="22"/>
      <c r="G21" s="22"/>
      <c r="H21" s="22"/>
      <c r="I21" s="22">
        <v>37.35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>
        <v>24.6</v>
      </c>
      <c r="V21" s="22"/>
      <c r="W21" s="71"/>
      <c r="X21" s="71"/>
      <c r="Y21" s="71"/>
      <c r="Z21" s="71"/>
      <c r="AA21" s="71"/>
      <c r="AB21" s="71"/>
      <c r="AC21" s="71"/>
      <c r="AD21" s="71"/>
    </row>
    <row r="22" spans="1:30" ht="8.25">
      <c r="A22" s="18">
        <f>SUM(0+D22)</f>
        <v>111.84</v>
      </c>
      <c r="B22" s="19" t="s">
        <v>173</v>
      </c>
      <c r="C22" s="20" t="s">
        <v>41</v>
      </c>
      <c r="D22" s="21">
        <f>SUM(E22:V22)</f>
        <v>111.84</v>
      </c>
      <c r="E22" s="21"/>
      <c r="F22" s="21"/>
      <c r="G22" s="21"/>
      <c r="H22" s="21"/>
      <c r="I22" s="21">
        <v>34.86</v>
      </c>
      <c r="J22" s="21">
        <v>28.5</v>
      </c>
      <c r="K22" s="21">
        <v>48.48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71"/>
      <c r="X22" s="71"/>
      <c r="Y22" s="71"/>
      <c r="Z22" s="71"/>
      <c r="AA22" s="71"/>
      <c r="AB22" s="71"/>
      <c r="AC22" s="71"/>
      <c r="AD22" s="71"/>
    </row>
    <row r="23" spans="1:30" ht="8.25">
      <c r="A23" s="18">
        <f>SUM(0+D23)</f>
        <v>93.8</v>
      </c>
      <c r="B23" s="19" t="s">
        <v>242</v>
      </c>
      <c r="C23" s="20" t="s">
        <v>7</v>
      </c>
      <c r="D23" s="21">
        <f>SUM(E23:V23)</f>
        <v>93.8</v>
      </c>
      <c r="E23" s="21"/>
      <c r="F23" s="21"/>
      <c r="G23" s="21"/>
      <c r="H23" s="21"/>
      <c r="I23" s="21">
        <v>47.31</v>
      </c>
      <c r="J23" s="21"/>
      <c r="K23" s="21"/>
      <c r="L23" s="21">
        <v>21.44</v>
      </c>
      <c r="M23" s="21">
        <v>11.85</v>
      </c>
      <c r="N23" s="21">
        <v>13.2</v>
      </c>
      <c r="O23" s="21"/>
      <c r="P23" s="21"/>
      <c r="Q23" s="21"/>
      <c r="R23" s="21"/>
      <c r="S23" s="21"/>
      <c r="T23" s="21"/>
      <c r="U23" s="21"/>
      <c r="V23" s="21"/>
      <c r="W23" s="71"/>
      <c r="X23" s="71"/>
      <c r="Y23" s="71"/>
      <c r="Z23" s="71"/>
      <c r="AA23" s="71"/>
      <c r="AB23" s="71"/>
      <c r="AC23" s="71"/>
      <c r="AD23" s="71"/>
    </row>
    <row r="24" spans="1:30" s="24" customFormat="1" ht="8.25">
      <c r="A24" s="18">
        <f>SUM(0+D24)</f>
        <v>68.97</v>
      </c>
      <c r="B24" s="19" t="s">
        <v>239</v>
      </c>
      <c r="C24" s="20" t="s">
        <v>41</v>
      </c>
      <c r="D24" s="21">
        <f>SUM(E24:V24)</f>
        <v>68.97</v>
      </c>
      <c r="E24" s="21"/>
      <c r="F24" s="21"/>
      <c r="G24" s="22"/>
      <c r="H24" s="22"/>
      <c r="I24" s="22">
        <v>17.43</v>
      </c>
      <c r="J24" s="21">
        <v>28.5</v>
      </c>
      <c r="K24" s="21">
        <v>23.04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70"/>
      <c r="X24" s="70"/>
      <c r="Y24" s="70"/>
      <c r="Z24" s="70"/>
      <c r="AA24" s="70"/>
      <c r="AB24" s="70"/>
      <c r="AC24" s="70"/>
      <c r="AD24" s="70"/>
    </row>
    <row r="25" spans="1:30" s="24" customFormat="1" ht="8.25">
      <c r="A25" s="18">
        <f>SUM(0+D25)</f>
        <v>61.620000000000005</v>
      </c>
      <c r="B25" s="19" t="s">
        <v>215</v>
      </c>
      <c r="C25" s="20" t="s">
        <v>27</v>
      </c>
      <c r="D25" s="21">
        <f>SUM(E25:V25)</f>
        <v>61.620000000000005</v>
      </c>
      <c r="E25" s="22">
        <v>28.98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32.64</v>
      </c>
      <c r="R25" s="22"/>
      <c r="S25" s="22"/>
      <c r="T25" s="22"/>
      <c r="U25" s="22"/>
      <c r="V25" s="22"/>
      <c r="W25" s="70"/>
      <c r="X25" s="70"/>
      <c r="Y25" s="70"/>
      <c r="Z25" s="70"/>
      <c r="AA25" s="70"/>
      <c r="AB25" s="70"/>
      <c r="AC25" s="70"/>
      <c r="AD25" s="70"/>
    </row>
    <row r="26" spans="1:30" s="24" customFormat="1" ht="8.25">
      <c r="A26" s="18">
        <f>SUM(0+D26)</f>
        <v>56.76</v>
      </c>
      <c r="B26" s="19" t="s">
        <v>296</v>
      </c>
      <c r="C26" s="20" t="s">
        <v>19</v>
      </c>
      <c r="D26" s="21">
        <f>SUM(E26:V26)</f>
        <v>56.76</v>
      </c>
      <c r="E26" s="22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>
        <v>56.76</v>
      </c>
      <c r="Q26" s="21"/>
      <c r="R26" s="21"/>
      <c r="S26" s="21"/>
      <c r="T26" s="21"/>
      <c r="U26" s="21"/>
      <c r="V26" s="21"/>
      <c r="W26" s="70"/>
      <c r="X26" s="70"/>
      <c r="Y26" s="70"/>
      <c r="Z26" s="70"/>
      <c r="AA26" s="70"/>
      <c r="AB26" s="70"/>
      <c r="AC26" s="70"/>
      <c r="AD26" s="70"/>
    </row>
    <row r="27" spans="1:30" s="24" customFormat="1" ht="8.25">
      <c r="A27" s="18">
        <f>SUM(0+D27)</f>
        <v>55.44</v>
      </c>
      <c r="B27" s="19" t="s">
        <v>295</v>
      </c>
      <c r="C27" s="20" t="s">
        <v>19</v>
      </c>
      <c r="D27" s="21">
        <f>SUM(E27:V27)</f>
        <v>55.44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v>55.44</v>
      </c>
      <c r="Q27" s="21"/>
      <c r="R27" s="21"/>
      <c r="S27" s="21"/>
      <c r="T27" s="21"/>
      <c r="U27" s="21"/>
      <c r="V27" s="21"/>
      <c r="W27" s="71"/>
      <c r="X27" s="71"/>
      <c r="Y27" s="71"/>
      <c r="Z27" s="71"/>
      <c r="AA27" s="71"/>
      <c r="AB27" s="71"/>
      <c r="AC27" s="71"/>
      <c r="AD27" s="71"/>
    </row>
    <row r="28" spans="1:30" s="24" customFormat="1" ht="8.25">
      <c r="A28" s="18">
        <f>SUM(0+D28)</f>
        <v>54.84</v>
      </c>
      <c r="B28" s="19" t="s">
        <v>174</v>
      </c>
      <c r="C28" s="20" t="s">
        <v>41</v>
      </c>
      <c r="D28" s="21">
        <f>SUM(E28:V28)</f>
        <v>54.84</v>
      </c>
      <c r="E28" s="21"/>
      <c r="F28" s="21"/>
      <c r="G28" s="21"/>
      <c r="H28" s="21"/>
      <c r="I28" s="21"/>
      <c r="J28" s="21">
        <v>39</v>
      </c>
      <c r="K28" s="21">
        <v>15.84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70"/>
      <c r="X28" s="70"/>
      <c r="Y28" s="70"/>
      <c r="Z28" s="70"/>
      <c r="AA28" s="70"/>
      <c r="AB28" s="70"/>
      <c r="AC28" s="70"/>
      <c r="AD28" s="70"/>
    </row>
    <row r="29" spans="1:30" s="24" customFormat="1" ht="8.25">
      <c r="A29" s="18">
        <f>SUM(0+D29)</f>
        <v>54.53</v>
      </c>
      <c r="B29" s="19" t="s">
        <v>40</v>
      </c>
      <c r="C29" s="20" t="s">
        <v>19</v>
      </c>
      <c r="D29" s="21">
        <f>SUM(E29:V29)</f>
        <v>54.53</v>
      </c>
      <c r="E29" s="21">
        <v>9.66</v>
      </c>
      <c r="F29" s="21">
        <v>6.84</v>
      </c>
      <c r="G29" s="21"/>
      <c r="H29" s="21"/>
      <c r="I29" s="21"/>
      <c r="J29" s="21"/>
      <c r="K29" s="21"/>
      <c r="L29" s="21"/>
      <c r="M29" s="21"/>
      <c r="N29" s="21"/>
      <c r="O29" s="21"/>
      <c r="P29" s="21">
        <v>29.48</v>
      </c>
      <c r="Q29" s="21"/>
      <c r="R29" s="21"/>
      <c r="S29" s="21"/>
      <c r="T29" s="21">
        <v>8.55</v>
      </c>
      <c r="U29" s="21"/>
      <c r="V29" s="21"/>
      <c r="W29" s="71"/>
      <c r="X29" s="71"/>
      <c r="Y29" s="71"/>
      <c r="Z29" s="71"/>
      <c r="AA29" s="71"/>
      <c r="AB29" s="71"/>
      <c r="AC29" s="71"/>
      <c r="AD29" s="71"/>
    </row>
    <row r="30" spans="1:30" s="24" customFormat="1" ht="8.25">
      <c r="A30" s="18">
        <f>SUM(0+D30)</f>
        <v>54.12</v>
      </c>
      <c r="B30" s="19" t="s">
        <v>297</v>
      </c>
      <c r="C30" s="20" t="s">
        <v>19</v>
      </c>
      <c r="D30" s="21">
        <f>SUM(E30:V30)</f>
        <v>54.12</v>
      </c>
      <c r="E30" s="22"/>
      <c r="F30" s="22"/>
      <c r="G30" s="21"/>
      <c r="H30" s="21"/>
      <c r="I30" s="21"/>
      <c r="J30" s="22"/>
      <c r="K30" s="22"/>
      <c r="L30" s="22"/>
      <c r="M30" s="22"/>
      <c r="N30" s="22"/>
      <c r="O30" s="22"/>
      <c r="P30" s="22">
        <v>54.12</v>
      </c>
      <c r="Q30" s="22"/>
      <c r="R30" s="22"/>
      <c r="S30" s="22"/>
      <c r="T30" s="22"/>
      <c r="U30" s="22"/>
      <c r="V30" s="22"/>
      <c r="W30" s="71"/>
      <c r="X30" s="71"/>
      <c r="Y30" s="71"/>
      <c r="Z30" s="71"/>
      <c r="AA30" s="71"/>
      <c r="AB30" s="71"/>
      <c r="AC30" s="71"/>
      <c r="AD30" s="71"/>
    </row>
    <row r="31" spans="1:30" s="24" customFormat="1" ht="8.25">
      <c r="A31" s="18">
        <f>SUM(0+D31)</f>
        <v>53.46</v>
      </c>
      <c r="B31" s="19" t="s">
        <v>203</v>
      </c>
      <c r="C31" s="20" t="s">
        <v>27</v>
      </c>
      <c r="D31" s="21">
        <f>SUM(E31:V31)</f>
        <v>53.46</v>
      </c>
      <c r="E31" s="21">
        <v>28.98</v>
      </c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24.48</v>
      </c>
      <c r="R31" s="22"/>
      <c r="S31" s="22"/>
      <c r="T31" s="22"/>
      <c r="U31" s="22"/>
      <c r="V31" s="22"/>
      <c r="W31" s="70"/>
      <c r="X31" s="70"/>
      <c r="Y31" s="70"/>
      <c r="Z31" s="70"/>
      <c r="AA31" s="70"/>
      <c r="AB31" s="70"/>
      <c r="AC31" s="70"/>
      <c r="AD31" s="70"/>
    </row>
    <row r="32" spans="1:30" ht="8.25">
      <c r="A32" s="18">
        <f>SUM(0+D32)</f>
        <v>43.79</v>
      </c>
      <c r="B32" s="19" t="s">
        <v>158</v>
      </c>
      <c r="C32" s="20" t="s">
        <v>5</v>
      </c>
      <c r="D32" s="21">
        <f>SUM(E32:V32)</f>
        <v>43.79</v>
      </c>
      <c r="E32" s="21"/>
      <c r="F32" s="21"/>
      <c r="G32" s="22"/>
      <c r="H32" s="22"/>
      <c r="I32" s="22">
        <v>27.39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>
        <v>16.4</v>
      </c>
      <c r="V32" s="22"/>
      <c r="W32" s="71"/>
      <c r="X32" s="71"/>
      <c r="Y32" s="71"/>
      <c r="Z32" s="71"/>
      <c r="AA32" s="71"/>
      <c r="AB32" s="71"/>
      <c r="AC32" s="71"/>
      <c r="AD32" s="71"/>
    </row>
    <row r="33" spans="1:30" ht="8.25">
      <c r="A33" s="18">
        <f>SUM(0+D33)</f>
        <v>37.35</v>
      </c>
      <c r="B33" s="19" t="s">
        <v>188</v>
      </c>
      <c r="C33" s="20" t="s">
        <v>24</v>
      </c>
      <c r="D33" s="21">
        <f>SUM(E33:V33)</f>
        <v>37.35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>
        <v>14.04</v>
      </c>
      <c r="T33" s="21">
        <v>8.55</v>
      </c>
      <c r="U33" s="21">
        <v>14.76</v>
      </c>
      <c r="V33" s="21"/>
      <c r="W33" s="71"/>
      <c r="X33" s="71"/>
      <c r="Y33" s="71"/>
      <c r="Z33" s="71"/>
      <c r="AA33" s="71"/>
      <c r="AB33" s="71"/>
      <c r="AC33" s="71"/>
      <c r="AD33" s="71"/>
    </row>
    <row r="34" spans="1:30" ht="8.25">
      <c r="A34" s="18">
        <f>SUM(0+D34)</f>
        <v>32.37</v>
      </c>
      <c r="B34" s="19" t="s">
        <v>54</v>
      </c>
      <c r="C34" s="20" t="s">
        <v>39</v>
      </c>
      <c r="D34" s="21">
        <f>SUM(E34:V34)</f>
        <v>32.37</v>
      </c>
      <c r="E34" s="21"/>
      <c r="F34" s="21"/>
      <c r="G34" s="21"/>
      <c r="H34" s="21"/>
      <c r="I34" s="21">
        <v>32.37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71"/>
      <c r="X34" s="71"/>
      <c r="Y34" s="71"/>
      <c r="Z34" s="71"/>
      <c r="AA34" s="71"/>
      <c r="AB34" s="71"/>
      <c r="AC34" s="71"/>
      <c r="AD34" s="71"/>
    </row>
    <row r="35" spans="1:30" ht="8.25">
      <c r="A35" s="18">
        <f>SUM(0+D35)</f>
        <v>29.92</v>
      </c>
      <c r="B35" s="19" t="s">
        <v>306</v>
      </c>
      <c r="C35" s="20" t="s">
        <v>27</v>
      </c>
      <c r="D35" s="21">
        <f>SUM(E35:V35)</f>
        <v>29.92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29.92</v>
      </c>
      <c r="R35" s="21"/>
      <c r="S35" s="21"/>
      <c r="T35" s="21"/>
      <c r="U35" s="21"/>
      <c r="V35" s="21"/>
      <c r="W35" s="71"/>
      <c r="X35" s="71"/>
      <c r="Y35" s="71"/>
      <c r="Z35" s="71"/>
      <c r="AA35" s="71"/>
      <c r="AB35" s="71"/>
      <c r="AC35" s="71"/>
      <c r="AD35" s="71"/>
    </row>
    <row r="36" spans="1:30" ht="8.25">
      <c r="A36" s="18">
        <f>SUM(0+D36)</f>
        <v>25.81</v>
      </c>
      <c r="B36" s="19" t="s">
        <v>290</v>
      </c>
      <c r="C36" s="20" t="s">
        <v>39</v>
      </c>
      <c r="D36" s="21">
        <f>SUM(E36:V36)</f>
        <v>25.81</v>
      </c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1">
        <v>25.81</v>
      </c>
      <c r="P36" s="21"/>
      <c r="Q36" s="21"/>
      <c r="R36" s="21"/>
      <c r="S36" s="21"/>
      <c r="T36" s="21"/>
      <c r="U36" s="21"/>
      <c r="V36" s="21"/>
      <c r="W36" s="71"/>
      <c r="X36" s="71"/>
      <c r="Y36" s="71"/>
      <c r="Z36" s="71"/>
      <c r="AA36" s="71"/>
      <c r="AB36" s="71"/>
      <c r="AC36" s="71"/>
      <c r="AD36" s="71"/>
    </row>
    <row r="37" spans="1:30" s="24" customFormat="1" ht="8.25">
      <c r="A37" s="18">
        <f>SUM(0+D37)</f>
        <v>23.450000000000003</v>
      </c>
      <c r="B37" s="19" t="s">
        <v>230</v>
      </c>
      <c r="C37" s="20" t="s">
        <v>19</v>
      </c>
      <c r="D37" s="21">
        <f>SUM(E37:V37)</f>
        <v>23.450000000000003</v>
      </c>
      <c r="E37" s="22"/>
      <c r="F37" s="22"/>
      <c r="G37" s="21"/>
      <c r="H37" s="21"/>
      <c r="I37" s="21"/>
      <c r="J37" s="21"/>
      <c r="K37" s="21"/>
      <c r="L37" s="21"/>
      <c r="M37" s="21"/>
      <c r="N37" s="21"/>
      <c r="O37" s="21">
        <v>11.57</v>
      </c>
      <c r="P37" s="21"/>
      <c r="Q37" s="21"/>
      <c r="R37" s="21"/>
      <c r="S37" s="21">
        <v>11.88</v>
      </c>
      <c r="T37" s="21"/>
      <c r="U37" s="21"/>
      <c r="V37" s="21"/>
      <c r="W37" s="70"/>
      <c r="X37" s="70"/>
      <c r="Y37" s="70"/>
      <c r="Z37" s="70"/>
      <c r="AA37" s="70"/>
      <c r="AB37" s="70"/>
      <c r="AC37" s="70"/>
      <c r="AD37" s="70"/>
    </row>
    <row r="38" spans="1:30" ht="8.25">
      <c r="A38" s="18">
        <f>SUM(0+D38)</f>
        <v>22.619999999999997</v>
      </c>
      <c r="B38" s="19" t="s">
        <v>322</v>
      </c>
      <c r="C38" s="20" t="s">
        <v>24</v>
      </c>
      <c r="D38" s="21">
        <f>SUM(E38:V38)</f>
        <v>22.619999999999997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9.5</v>
      </c>
      <c r="U38" s="21">
        <v>13.12</v>
      </c>
      <c r="V38" s="21"/>
      <c r="W38" s="71"/>
      <c r="X38" s="71"/>
      <c r="Y38" s="71"/>
      <c r="Z38" s="71"/>
      <c r="AA38" s="71"/>
      <c r="AB38" s="71"/>
      <c r="AC38" s="71"/>
      <c r="AD38" s="71"/>
    </row>
    <row r="39" spans="1:30" s="24" customFormat="1" ht="8.25">
      <c r="A39" s="18">
        <f>SUM(0+D39)</f>
        <v>22.54</v>
      </c>
      <c r="B39" s="19" t="s">
        <v>46</v>
      </c>
      <c r="C39" s="20" t="s">
        <v>19</v>
      </c>
      <c r="D39" s="21">
        <f>SUM(E39:V39)</f>
        <v>22.54</v>
      </c>
      <c r="E39" s="22">
        <v>22.54</v>
      </c>
      <c r="F39" s="22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71"/>
      <c r="X39" s="71"/>
      <c r="Y39" s="71"/>
      <c r="Z39" s="71"/>
      <c r="AA39" s="71"/>
      <c r="AB39" s="71"/>
      <c r="AC39" s="71"/>
      <c r="AD39" s="71"/>
    </row>
    <row r="40" spans="1:30" s="24" customFormat="1" ht="8.25">
      <c r="A40" s="18">
        <f>SUM(0+D40)</f>
        <v>22.5</v>
      </c>
      <c r="B40" s="19" t="s">
        <v>267</v>
      </c>
      <c r="C40" s="20" t="s">
        <v>7</v>
      </c>
      <c r="D40" s="21">
        <f>SUM(E40:V40)</f>
        <v>22.5</v>
      </c>
      <c r="E40" s="22"/>
      <c r="F40" s="22"/>
      <c r="G40" s="21"/>
      <c r="H40" s="21"/>
      <c r="I40" s="21"/>
      <c r="J40" s="21">
        <v>22.5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70"/>
      <c r="X40" s="70"/>
      <c r="Y40" s="70"/>
      <c r="Z40" s="70"/>
      <c r="AA40" s="70"/>
      <c r="AB40" s="70"/>
      <c r="AC40" s="70"/>
      <c r="AD40" s="70"/>
    </row>
    <row r="41" spans="1:30" s="24" customFormat="1" ht="8.25">
      <c r="A41" s="18">
        <f>SUM(0+D41)</f>
        <v>21.53</v>
      </c>
      <c r="B41" s="19" t="s">
        <v>223</v>
      </c>
      <c r="C41" s="20" t="s">
        <v>24</v>
      </c>
      <c r="D41" s="21">
        <f>SUM(E41:V41)</f>
        <v>21.53</v>
      </c>
      <c r="E41" s="21">
        <v>11.27</v>
      </c>
      <c r="F41" s="21">
        <v>10.26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71"/>
      <c r="X41" s="71"/>
      <c r="Y41" s="71"/>
      <c r="Z41" s="71"/>
      <c r="AA41" s="71"/>
      <c r="AB41" s="71"/>
      <c r="AC41" s="71"/>
      <c r="AD41" s="71"/>
    </row>
    <row r="42" spans="1:30" ht="8.25">
      <c r="A42" s="18">
        <f>SUM(0+D42)</f>
        <v>21.28</v>
      </c>
      <c r="B42" s="19" t="s">
        <v>227</v>
      </c>
      <c r="C42" s="20" t="s">
        <v>15</v>
      </c>
      <c r="D42" s="21">
        <f>SUM(E42:V42)</f>
        <v>21.28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v>8.16</v>
      </c>
      <c r="R42" s="21"/>
      <c r="S42" s="21"/>
      <c r="T42" s="21"/>
      <c r="U42" s="21">
        <v>13.12</v>
      </c>
      <c r="V42" s="21"/>
      <c r="W42" s="71"/>
      <c r="X42" s="71"/>
      <c r="Y42" s="71"/>
      <c r="Z42" s="71"/>
      <c r="AA42" s="71"/>
      <c r="AB42" s="71"/>
      <c r="AC42" s="71"/>
      <c r="AD42" s="71"/>
    </row>
    <row r="43" spans="1:30" ht="8.25">
      <c r="A43" s="18">
        <f>SUM(0+D43)</f>
        <v>18.04</v>
      </c>
      <c r="B43" s="19" t="s">
        <v>145</v>
      </c>
      <c r="C43" s="20" t="s">
        <v>39</v>
      </c>
      <c r="D43" s="21">
        <f>SUM(E43:V43)</f>
        <v>18.04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18.04</v>
      </c>
      <c r="V43" s="21"/>
      <c r="W43" s="71"/>
      <c r="X43" s="71"/>
      <c r="Y43" s="71"/>
      <c r="Z43" s="71"/>
      <c r="AA43" s="71"/>
      <c r="AB43" s="71"/>
      <c r="AC43" s="71"/>
      <c r="AD43" s="71"/>
    </row>
    <row r="44" spans="1:30" ht="8.25">
      <c r="A44" s="18">
        <f>SUM(0+D44)</f>
        <v>17.43</v>
      </c>
      <c r="B44" s="19" t="s">
        <v>241</v>
      </c>
      <c r="C44" s="20" t="s">
        <v>7</v>
      </c>
      <c r="D44" s="21">
        <f>SUM(E44:V44)</f>
        <v>17.43</v>
      </c>
      <c r="E44" s="21"/>
      <c r="F44" s="21"/>
      <c r="G44" s="21"/>
      <c r="H44" s="21"/>
      <c r="I44" s="21">
        <v>17.43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71"/>
      <c r="X44" s="71"/>
      <c r="Y44" s="71"/>
      <c r="Z44" s="71"/>
      <c r="AA44" s="71"/>
      <c r="AB44" s="71"/>
      <c r="AC44" s="71"/>
      <c r="AD44" s="71"/>
    </row>
    <row r="45" spans="1:30" s="24" customFormat="1" ht="8.25">
      <c r="A45" s="18">
        <f>SUM(0+D45)</f>
        <v>15.36</v>
      </c>
      <c r="B45" s="19" t="s">
        <v>189</v>
      </c>
      <c r="C45" s="20" t="s">
        <v>24</v>
      </c>
      <c r="D45" s="21">
        <f>SUM(E45:V45)</f>
        <v>15.36</v>
      </c>
      <c r="E45" s="22">
        <v>9.66</v>
      </c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v>5.7</v>
      </c>
      <c r="U45" s="21"/>
      <c r="V45" s="21"/>
      <c r="W45" s="70"/>
      <c r="X45" s="70"/>
      <c r="Y45" s="70"/>
      <c r="Z45" s="70"/>
      <c r="AA45" s="70"/>
      <c r="AB45" s="70"/>
      <c r="AC45" s="70"/>
      <c r="AD45" s="70"/>
    </row>
    <row r="46" spans="1:30" s="24" customFormat="1" ht="8.25">
      <c r="A46" s="18">
        <f>SUM(0+D46)</f>
        <v>13.64</v>
      </c>
      <c r="B46" s="19" t="s">
        <v>300</v>
      </c>
      <c r="C46" s="20" t="s">
        <v>19</v>
      </c>
      <c r="D46" s="21">
        <f>SUM(E46:V46)</f>
        <v>13.64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>
        <v>13.64</v>
      </c>
      <c r="Q46" s="22"/>
      <c r="R46" s="22"/>
      <c r="S46" s="22"/>
      <c r="T46" s="22"/>
      <c r="U46" s="22"/>
      <c r="V46" s="22"/>
      <c r="W46" s="71"/>
      <c r="X46" s="71"/>
      <c r="Y46" s="71"/>
      <c r="Z46" s="71"/>
      <c r="AA46" s="71"/>
      <c r="AB46" s="71"/>
      <c r="AC46" s="71"/>
      <c r="AD46" s="71"/>
    </row>
    <row r="47" spans="1:30" s="24" customFormat="1" ht="8.25">
      <c r="A47" s="18">
        <f>SUM(0+D47)</f>
        <v>12</v>
      </c>
      <c r="B47" s="19" t="s">
        <v>100</v>
      </c>
      <c r="C47" s="20" t="s">
        <v>7</v>
      </c>
      <c r="D47" s="21">
        <f>SUM(E47:V47)</f>
        <v>12</v>
      </c>
      <c r="E47" s="21"/>
      <c r="F47" s="21"/>
      <c r="G47" s="21"/>
      <c r="H47" s="21"/>
      <c r="I47" s="21"/>
      <c r="J47" s="21">
        <v>12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71"/>
      <c r="X47" s="71"/>
      <c r="Y47" s="71"/>
      <c r="Z47" s="71"/>
      <c r="AA47" s="71"/>
      <c r="AB47" s="71"/>
      <c r="AC47" s="71"/>
      <c r="AD47" s="71"/>
    </row>
    <row r="48" spans="1:30" s="24" customFormat="1" ht="8.25">
      <c r="A48" s="18">
        <f>SUM(0+D48)</f>
        <v>10.88</v>
      </c>
      <c r="B48" s="19" t="s">
        <v>216</v>
      </c>
      <c r="C48" s="20" t="s">
        <v>19</v>
      </c>
      <c r="D48" s="21">
        <f>SUM(E48:V48)</f>
        <v>10.88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10.88</v>
      </c>
      <c r="R48" s="22"/>
      <c r="S48" s="22"/>
      <c r="T48" s="22"/>
      <c r="U48" s="22"/>
      <c r="V48" s="22"/>
      <c r="W48" s="71"/>
      <c r="X48" s="71"/>
      <c r="Y48" s="71"/>
      <c r="Z48" s="71"/>
      <c r="AA48" s="71"/>
      <c r="AB48" s="71"/>
      <c r="AC48" s="71"/>
      <c r="AD48" s="71"/>
    </row>
    <row r="49" spans="1:30" s="24" customFormat="1" ht="8.25">
      <c r="A49" s="18">
        <f>SUM(0+D49)</f>
        <v>9.68</v>
      </c>
      <c r="B49" s="19" t="s">
        <v>244</v>
      </c>
      <c r="C49" s="20" t="s">
        <v>7</v>
      </c>
      <c r="D49" s="21">
        <f>SUM(E49:V49)</f>
        <v>9.68</v>
      </c>
      <c r="E49" s="21"/>
      <c r="F49" s="21"/>
      <c r="G49" s="22"/>
      <c r="H49" s="22"/>
      <c r="I49" s="22"/>
      <c r="J49" s="22"/>
      <c r="K49" s="22"/>
      <c r="L49" s="22"/>
      <c r="M49" s="22"/>
      <c r="N49" s="22">
        <v>9.68</v>
      </c>
      <c r="O49" s="22"/>
      <c r="P49" s="22"/>
      <c r="Q49" s="22"/>
      <c r="R49" s="22"/>
      <c r="S49" s="22"/>
      <c r="T49" s="22"/>
      <c r="U49" s="22"/>
      <c r="V49" s="22"/>
      <c r="W49" s="71"/>
      <c r="X49" s="71"/>
      <c r="Y49" s="71"/>
      <c r="Z49" s="71"/>
      <c r="AA49" s="71"/>
      <c r="AB49" s="71"/>
      <c r="AC49" s="71"/>
      <c r="AD49" s="71"/>
    </row>
    <row r="50" spans="1:30" ht="8.25">
      <c r="A50" s="18">
        <f>SUM(0+D50)</f>
        <v>8.25</v>
      </c>
      <c r="B50" s="19" t="s">
        <v>312</v>
      </c>
      <c r="C50" s="20" t="s">
        <v>19</v>
      </c>
      <c r="D50" s="21">
        <f>SUM(E50:V50)</f>
        <v>8.25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>
        <v>8.25</v>
      </c>
      <c r="S50" s="21"/>
      <c r="T50" s="21"/>
      <c r="U50" s="21"/>
      <c r="V50" s="21"/>
      <c r="W50" s="71"/>
      <c r="X50" s="71"/>
      <c r="Y50" s="71"/>
      <c r="Z50" s="71"/>
      <c r="AA50" s="71"/>
      <c r="AB50" s="71"/>
      <c r="AC50" s="71"/>
      <c r="AD50" s="71"/>
    </row>
    <row r="51" spans="1:30" ht="8.25">
      <c r="A51" s="18">
        <f>SUM(0+D51)</f>
        <v>3.22</v>
      </c>
      <c r="B51" s="19" t="s">
        <v>224</v>
      </c>
      <c r="C51" s="20" t="s">
        <v>27</v>
      </c>
      <c r="D51" s="21">
        <f>SUM(E51:V51)</f>
        <v>3.22</v>
      </c>
      <c r="E51" s="21">
        <v>3.22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71"/>
      <c r="X51" s="71"/>
      <c r="Y51" s="71"/>
      <c r="Z51" s="71"/>
      <c r="AA51" s="71"/>
      <c r="AB51" s="71"/>
      <c r="AC51" s="71"/>
      <c r="AD51" s="71"/>
    </row>
    <row r="52" spans="1:30" s="24" customFormat="1" ht="8.25">
      <c r="A52" s="18">
        <f>SUM(0+D52)</f>
        <v>2.25</v>
      </c>
      <c r="B52" s="19" t="s">
        <v>261</v>
      </c>
      <c r="C52" s="20" t="s">
        <v>19</v>
      </c>
      <c r="D52" s="21">
        <f>SUM(E52:V52)</f>
        <v>2.25</v>
      </c>
      <c r="E52" s="21"/>
      <c r="F52" s="21"/>
      <c r="G52" s="21"/>
      <c r="H52" s="21"/>
      <c r="I52" s="21"/>
      <c r="J52" s="21"/>
      <c r="K52" s="21"/>
      <c r="L52" s="21"/>
      <c r="M52" s="21"/>
      <c r="N52" s="85"/>
      <c r="O52" s="21"/>
      <c r="P52" s="21"/>
      <c r="Q52" s="21"/>
      <c r="R52" s="21">
        <v>2.25</v>
      </c>
      <c r="S52" s="21"/>
      <c r="T52" s="21"/>
      <c r="U52" s="21"/>
      <c r="V52" s="21"/>
      <c r="W52" s="71"/>
      <c r="X52" s="71"/>
      <c r="Y52" s="71"/>
      <c r="Z52" s="71"/>
      <c r="AA52" s="71"/>
      <c r="AB52" s="71"/>
      <c r="AC52" s="71"/>
      <c r="AD52" s="71"/>
    </row>
    <row r="53" spans="1:30" s="24" customFormat="1" ht="8.25">
      <c r="A53" s="18">
        <f aca="true" t="shared" si="0" ref="A53:A62">SUM(0+D53)</f>
        <v>0</v>
      </c>
      <c r="B53" s="19"/>
      <c r="C53" s="20"/>
      <c r="D53" s="21">
        <f aca="true" t="shared" si="1" ref="D53:D62">SUM(E53:V53)</f>
        <v>0</v>
      </c>
      <c r="E53" s="21"/>
      <c r="F53" s="21"/>
      <c r="G53" s="22"/>
      <c r="H53" s="22"/>
      <c r="I53" s="22"/>
      <c r="J53" s="22"/>
      <c r="K53" s="22"/>
      <c r="L53" s="22"/>
      <c r="M53" s="22"/>
      <c r="N53" s="86"/>
      <c r="O53" s="22"/>
      <c r="P53" s="22"/>
      <c r="Q53" s="22"/>
      <c r="R53" s="22"/>
      <c r="S53" s="22"/>
      <c r="T53" s="22"/>
      <c r="U53" s="22"/>
      <c r="V53" s="22"/>
      <c r="W53" s="71"/>
      <c r="X53" s="71"/>
      <c r="Y53" s="71"/>
      <c r="Z53" s="71"/>
      <c r="AA53" s="71"/>
      <c r="AB53" s="71"/>
      <c r="AC53" s="71"/>
      <c r="AD53" s="71"/>
    </row>
    <row r="54" spans="1:30" s="24" customFormat="1" ht="8.25">
      <c r="A54" s="18">
        <f t="shared" si="0"/>
        <v>0</v>
      </c>
      <c r="B54" s="19"/>
      <c r="C54" s="20"/>
      <c r="D54" s="21">
        <f t="shared" si="1"/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85"/>
      <c r="O54" s="21"/>
      <c r="P54" s="21"/>
      <c r="Q54" s="21"/>
      <c r="R54" s="21"/>
      <c r="S54" s="21"/>
      <c r="T54" s="21"/>
      <c r="U54" s="21"/>
      <c r="V54" s="21"/>
      <c r="W54" s="70"/>
      <c r="X54" s="70"/>
      <c r="Y54" s="70"/>
      <c r="Z54" s="70"/>
      <c r="AA54" s="70"/>
      <c r="AB54" s="70"/>
      <c r="AC54" s="70"/>
      <c r="AD54" s="70"/>
    </row>
    <row r="55" spans="1:30" s="24" customFormat="1" ht="8.25">
      <c r="A55" s="18">
        <f t="shared" si="0"/>
        <v>0</v>
      </c>
      <c r="B55" s="19"/>
      <c r="C55" s="20"/>
      <c r="D55" s="21">
        <f t="shared" si="1"/>
        <v>0</v>
      </c>
      <c r="E55" s="22"/>
      <c r="F55" s="2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71"/>
      <c r="X55" s="71"/>
      <c r="Y55" s="71"/>
      <c r="Z55" s="71"/>
      <c r="AA55" s="71"/>
      <c r="AB55" s="71"/>
      <c r="AC55" s="71"/>
      <c r="AD55" s="71"/>
    </row>
    <row r="56" spans="1:30" ht="8.25">
      <c r="A56" s="18">
        <f t="shared" si="0"/>
        <v>0</v>
      </c>
      <c r="B56" s="19"/>
      <c r="C56" s="20"/>
      <c r="D56" s="21">
        <f t="shared" si="1"/>
        <v>0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71"/>
      <c r="X56" s="71"/>
      <c r="Y56" s="71"/>
      <c r="Z56" s="71"/>
      <c r="AA56" s="71"/>
      <c r="AB56" s="71"/>
      <c r="AC56" s="71"/>
      <c r="AD56" s="71"/>
    </row>
    <row r="57" spans="1:30" s="24" customFormat="1" ht="8.25">
      <c r="A57" s="18">
        <f t="shared" si="0"/>
        <v>0</v>
      </c>
      <c r="B57" s="19"/>
      <c r="C57" s="20"/>
      <c r="D57" s="21">
        <f t="shared" si="1"/>
        <v>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70"/>
      <c r="X57" s="70"/>
      <c r="Y57" s="70"/>
      <c r="Z57" s="70"/>
      <c r="AA57" s="70"/>
      <c r="AB57" s="70"/>
      <c r="AC57" s="70"/>
      <c r="AD57" s="70"/>
    </row>
    <row r="58" spans="1:30" s="24" customFormat="1" ht="8.25">
      <c r="A58" s="18">
        <f t="shared" si="0"/>
        <v>0</v>
      </c>
      <c r="B58" s="19"/>
      <c r="C58" s="20"/>
      <c r="D58" s="21">
        <f t="shared" si="1"/>
        <v>0</v>
      </c>
      <c r="E58" s="22"/>
      <c r="F58" s="22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71"/>
      <c r="X58" s="71"/>
      <c r="Y58" s="71"/>
      <c r="Z58" s="71"/>
      <c r="AA58" s="71"/>
      <c r="AB58" s="71"/>
      <c r="AC58" s="71"/>
      <c r="AD58" s="71"/>
    </row>
    <row r="59" spans="1:30" s="24" customFormat="1" ht="8.25">
      <c r="A59" s="18">
        <f t="shared" si="0"/>
        <v>0</v>
      </c>
      <c r="B59" s="19"/>
      <c r="C59" s="20"/>
      <c r="D59" s="21">
        <f t="shared" si="1"/>
        <v>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71"/>
      <c r="X59" s="71"/>
      <c r="Y59" s="71"/>
      <c r="Z59" s="71"/>
      <c r="AA59" s="71"/>
      <c r="AB59" s="71"/>
      <c r="AC59" s="71"/>
      <c r="AD59" s="71"/>
    </row>
    <row r="60" spans="1:30" s="24" customFormat="1" ht="8.25">
      <c r="A60" s="18">
        <f t="shared" si="0"/>
        <v>0</v>
      </c>
      <c r="B60" s="19"/>
      <c r="C60" s="20"/>
      <c r="D60" s="21">
        <f t="shared" si="1"/>
        <v>0</v>
      </c>
      <c r="E60" s="21"/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70"/>
      <c r="X60" s="70"/>
      <c r="Y60" s="70"/>
      <c r="Z60" s="70"/>
      <c r="AA60" s="70"/>
      <c r="AB60" s="70"/>
      <c r="AC60" s="70"/>
      <c r="AD60" s="70"/>
    </row>
    <row r="61" spans="1:30" s="24" customFormat="1" ht="8.25">
      <c r="A61" s="18">
        <f t="shared" si="0"/>
        <v>0</v>
      </c>
      <c r="B61" s="19"/>
      <c r="C61" s="20"/>
      <c r="D61" s="21">
        <f t="shared" si="1"/>
        <v>0</v>
      </c>
      <c r="E61" s="21"/>
      <c r="F61" s="2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70"/>
      <c r="X61" s="70"/>
      <c r="Y61" s="70"/>
      <c r="Z61" s="70"/>
      <c r="AA61" s="70"/>
      <c r="AB61" s="70"/>
      <c r="AC61" s="70"/>
      <c r="AD61" s="70"/>
    </row>
    <row r="62" spans="1:30" s="24" customFormat="1" ht="8.25">
      <c r="A62" s="18">
        <f t="shared" si="0"/>
        <v>0</v>
      </c>
      <c r="B62" s="19"/>
      <c r="C62" s="20"/>
      <c r="D62" s="21">
        <f t="shared" si="1"/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0"/>
      <c r="X62" s="70"/>
      <c r="Y62" s="70"/>
      <c r="Z62" s="70"/>
      <c r="AA62" s="70"/>
      <c r="AB62" s="70"/>
      <c r="AC62" s="70"/>
      <c r="AD62" s="70"/>
    </row>
    <row r="63" spans="2:30" ht="8.25">
      <c r="B63" s="24"/>
      <c r="C63" s="5"/>
      <c r="D63" s="37"/>
      <c r="E63" s="37"/>
      <c r="F63" s="37"/>
      <c r="G63" s="37"/>
      <c r="H63" s="37"/>
      <c r="I63" s="37"/>
      <c r="J63" s="37"/>
      <c r="K63" s="37"/>
      <c r="L63" s="37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</row>
    <row r="64" spans="2:30" ht="8.25">
      <c r="B64" s="24"/>
      <c r="C64" s="5"/>
      <c r="D64" s="37"/>
      <c r="E64" s="37"/>
      <c r="F64" s="37"/>
      <c r="G64" s="37"/>
      <c r="H64" s="37"/>
      <c r="I64" s="37"/>
      <c r="J64" s="37"/>
      <c r="K64" s="37"/>
      <c r="L64" s="37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</row>
    <row r="65" spans="2:30" ht="8.25">
      <c r="B65" s="24"/>
      <c r="C65" s="5"/>
      <c r="D65" s="37"/>
      <c r="E65" s="37"/>
      <c r="F65" s="37"/>
      <c r="G65" s="37"/>
      <c r="H65" s="37"/>
      <c r="I65" s="37"/>
      <c r="J65" s="37"/>
      <c r="K65" s="37"/>
      <c r="L65" s="37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</row>
    <row r="66" spans="2:30" ht="8.25">
      <c r="B66" s="24"/>
      <c r="C66" s="5"/>
      <c r="D66" s="37"/>
      <c r="E66" s="37"/>
      <c r="F66" s="37"/>
      <c r="G66" s="37"/>
      <c r="H66" s="37"/>
      <c r="I66" s="37"/>
      <c r="J66" s="37"/>
      <c r="K66" s="37"/>
      <c r="L66" s="37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</row>
    <row r="67" spans="2:30" ht="8.25">
      <c r="B67" s="24"/>
      <c r="C67" s="5"/>
      <c r="D67" s="37"/>
      <c r="E67" s="37"/>
      <c r="F67" s="37"/>
      <c r="G67" s="37"/>
      <c r="H67" s="37"/>
      <c r="I67" s="37"/>
      <c r="J67" s="37"/>
      <c r="K67" s="37"/>
      <c r="L67" s="37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</row>
    <row r="68" spans="2:30" ht="8.25">
      <c r="B68" s="24"/>
      <c r="C68" s="5"/>
      <c r="D68" s="37"/>
      <c r="E68" s="37"/>
      <c r="F68" s="37"/>
      <c r="G68" s="37"/>
      <c r="H68" s="37"/>
      <c r="I68" s="37"/>
      <c r="J68" s="37"/>
      <c r="K68" s="37"/>
      <c r="L68" s="37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</row>
    <row r="69" spans="2:30" ht="8.25">
      <c r="B69" s="24"/>
      <c r="C69" s="5"/>
      <c r="D69" s="37"/>
      <c r="E69" s="37"/>
      <c r="F69" s="37"/>
      <c r="G69" s="37"/>
      <c r="H69" s="37"/>
      <c r="I69" s="37"/>
      <c r="J69" s="37"/>
      <c r="K69" s="37"/>
      <c r="L69" s="37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</row>
    <row r="70" spans="2:30" ht="8.25">
      <c r="B70" s="24"/>
      <c r="C70" s="5"/>
      <c r="D70" s="37"/>
      <c r="E70" s="37"/>
      <c r="F70" s="37"/>
      <c r="G70" s="37"/>
      <c r="H70" s="37"/>
      <c r="I70" s="37"/>
      <c r="J70" s="37"/>
      <c r="K70" s="37"/>
      <c r="L70" s="37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</row>
    <row r="71" spans="2:30" ht="8.25">
      <c r="B71" s="24"/>
      <c r="C71" s="5"/>
      <c r="D71" s="37"/>
      <c r="E71" s="37"/>
      <c r="F71" s="37"/>
      <c r="G71" s="37"/>
      <c r="H71" s="37"/>
      <c r="I71" s="37"/>
      <c r="J71" s="37"/>
      <c r="K71" s="37"/>
      <c r="L71" s="37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</row>
    <row r="72" spans="2:30" ht="8.25">
      <c r="B72" s="24"/>
      <c r="C72" s="5"/>
      <c r="D72" s="37"/>
      <c r="E72" s="37"/>
      <c r="F72" s="37"/>
      <c r="G72" s="37"/>
      <c r="H72" s="37"/>
      <c r="I72" s="37"/>
      <c r="J72" s="37"/>
      <c r="K72" s="37"/>
      <c r="L72" s="37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</row>
    <row r="73" spans="2:30" ht="8.25">
      <c r="B73" s="24"/>
      <c r="C73" s="5"/>
      <c r="D73" s="37"/>
      <c r="E73" s="37"/>
      <c r="F73" s="37"/>
      <c r="G73" s="37"/>
      <c r="H73" s="37"/>
      <c r="I73" s="37"/>
      <c r="J73" s="37"/>
      <c r="K73" s="37"/>
      <c r="L73" s="37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</row>
    <row r="74" spans="2:30" ht="8.25">
      <c r="B74" s="24"/>
      <c r="C74" s="5"/>
      <c r="D74" s="37"/>
      <c r="E74" s="37"/>
      <c r="F74" s="37"/>
      <c r="G74" s="37"/>
      <c r="H74" s="37"/>
      <c r="I74" s="37"/>
      <c r="J74" s="37"/>
      <c r="K74" s="37"/>
      <c r="L74" s="37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</row>
    <row r="75" spans="2:30" ht="8.25">
      <c r="B75" s="24"/>
      <c r="C75" s="5"/>
      <c r="D75" s="37"/>
      <c r="E75" s="37"/>
      <c r="F75" s="37"/>
      <c r="G75" s="37"/>
      <c r="H75" s="37"/>
      <c r="I75" s="37"/>
      <c r="J75" s="37"/>
      <c r="K75" s="37"/>
      <c r="L75" s="37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</row>
  </sheetData>
  <sheetProtection/>
  <autoFilter ref="A1:AD62"/>
  <printOptions/>
  <pageMargins left="0" right="0" top="0.6692913385826772" bottom="0.984251968503937" header="0" footer="0.5118110236220472"/>
  <pageSetup horizontalDpi="300" verticalDpi="300" orientation="landscape" paperSize="9" r:id="rId1"/>
  <headerFooter alignWithMargins="0">
    <oddHeader>&amp;CRANKING NACIONAL DAS RAÇAS PÔNEI
MELHOR CRIADOR/EXPOSITOR - 2007
RAÇA PÔNEI BRASILEIRO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57"/>
  <sheetViews>
    <sheetView workbookViewId="0" topLeftCell="B1">
      <selection activeCell="T1" sqref="T1:T16384"/>
    </sheetView>
  </sheetViews>
  <sheetFormatPr defaultColWidth="9.140625" defaultRowHeight="12.75"/>
  <cols>
    <col min="1" max="1" width="5.57421875" style="33" customWidth="1"/>
    <col min="2" max="2" width="20.140625" style="34" customWidth="1"/>
    <col min="3" max="3" width="3.8515625" style="35" customWidth="1"/>
    <col min="4" max="4" width="5.8515625" style="34" customWidth="1"/>
    <col min="5" max="5" width="8.140625" style="34" customWidth="1"/>
    <col min="6" max="19" width="6.7109375" style="34" customWidth="1"/>
    <col min="20" max="20" width="6.421875" style="34" customWidth="1"/>
    <col min="21" max="16384" width="9.140625" style="34" customWidth="1"/>
  </cols>
  <sheetData>
    <row r="1" spans="1:20" s="5" customFormat="1" ht="8.25">
      <c r="A1" s="1">
        <v>9999</v>
      </c>
      <c r="B1" s="61"/>
      <c r="C1" s="2" t="s">
        <v>4</v>
      </c>
      <c r="D1" s="3" t="s">
        <v>1</v>
      </c>
      <c r="E1" s="3" t="s">
        <v>0</v>
      </c>
      <c r="F1" s="3" t="s">
        <v>55</v>
      </c>
      <c r="G1" s="3" t="s">
        <v>50</v>
      </c>
      <c r="H1" s="3" t="s">
        <v>49</v>
      </c>
      <c r="I1" s="3" t="s">
        <v>125</v>
      </c>
      <c r="J1" s="3" t="s">
        <v>178</v>
      </c>
      <c r="K1" s="3" t="s">
        <v>48</v>
      </c>
      <c r="L1" s="3" t="s">
        <v>197</v>
      </c>
      <c r="M1" s="3" t="s">
        <v>182</v>
      </c>
      <c r="N1" s="3" t="s">
        <v>128</v>
      </c>
      <c r="O1" s="3" t="s">
        <v>207</v>
      </c>
      <c r="P1" s="3" t="s">
        <v>51</v>
      </c>
      <c r="Q1" s="3" t="s">
        <v>199</v>
      </c>
      <c r="R1" s="3" t="s">
        <v>192</v>
      </c>
      <c r="S1" s="78" t="s">
        <v>201</v>
      </c>
      <c r="T1" s="2" t="s">
        <v>148</v>
      </c>
    </row>
    <row r="2" spans="1:20" s="5" customFormat="1" ht="8.25">
      <c r="A2" s="1">
        <v>9998</v>
      </c>
      <c r="B2" s="63" t="s">
        <v>36</v>
      </c>
      <c r="C2" s="6"/>
      <c r="D2" s="7"/>
      <c r="E2" s="7" t="s">
        <v>157</v>
      </c>
      <c r="F2" s="8" t="s">
        <v>165</v>
      </c>
      <c r="G2" s="8" t="s">
        <v>168</v>
      </c>
      <c r="H2" s="8" t="s">
        <v>170</v>
      </c>
      <c r="I2" s="8" t="s">
        <v>172</v>
      </c>
      <c r="J2" s="8" t="s">
        <v>179</v>
      </c>
      <c r="K2" s="8" t="s">
        <v>180</v>
      </c>
      <c r="L2" s="8" t="s">
        <v>198</v>
      </c>
      <c r="M2" s="8" t="s">
        <v>183</v>
      </c>
      <c r="N2" s="8" t="s">
        <v>186</v>
      </c>
      <c r="O2" s="8" t="s">
        <v>208</v>
      </c>
      <c r="P2" s="8" t="s">
        <v>190</v>
      </c>
      <c r="Q2" s="8" t="s">
        <v>200</v>
      </c>
      <c r="R2" s="8" t="s">
        <v>193</v>
      </c>
      <c r="S2" s="68" t="s">
        <v>202</v>
      </c>
      <c r="T2" s="8" t="s">
        <v>214</v>
      </c>
    </row>
    <row r="3" spans="1:20" s="13" customFormat="1" ht="8.25">
      <c r="A3" s="1">
        <v>9997</v>
      </c>
      <c r="B3" s="62"/>
      <c r="C3" s="10"/>
      <c r="D3" s="11"/>
      <c r="E3" s="11">
        <f>1.39+0.27</f>
        <v>1.66</v>
      </c>
      <c r="F3" s="11">
        <v>0.63</v>
      </c>
      <c r="G3" s="11">
        <v>0.39</v>
      </c>
      <c r="H3" s="11">
        <v>0.27</v>
      </c>
      <c r="I3" s="11">
        <v>1.13</v>
      </c>
      <c r="J3" s="11">
        <v>0.59</v>
      </c>
      <c r="K3" s="11">
        <v>0.92</v>
      </c>
      <c r="L3" s="11">
        <v>0.37</v>
      </c>
      <c r="M3" s="11">
        <v>0.93</v>
      </c>
      <c r="N3" s="11">
        <v>0.64</v>
      </c>
      <c r="O3" s="11">
        <v>0.78</v>
      </c>
      <c r="P3" s="11">
        <v>0.36</v>
      </c>
      <c r="Q3" s="11">
        <v>0.81</v>
      </c>
      <c r="R3" s="11" t="s">
        <v>194</v>
      </c>
      <c r="S3" s="79">
        <v>0.84</v>
      </c>
      <c r="T3" s="43">
        <v>0.62</v>
      </c>
    </row>
    <row r="4" spans="1:20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46"/>
    </row>
    <row r="5" spans="1:20" s="24" customFormat="1" ht="8.25">
      <c r="A5" s="18">
        <f aca="true" t="shared" si="0" ref="A5:A36">SUM(0+D5)</f>
        <v>1252.39</v>
      </c>
      <c r="B5" s="19" t="s">
        <v>10</v>
      </c>
      <c r="C5" s="20" t="s">
        <v>7</v>
      </c>
      <c r="D5" s="21">
        <v>1252.39</v>
      </c>
      <c r="E5" s="65">
        <f>313.74+31.37</f>
        <v>345.11</v>
      </c>
      <c r="F5" s="25">
        <v>20.79</v>
      </c>
      <c r="G5" s="25">
        <f>104.91</f>
        <v>104.91</v>
      </c>
      <c r="H5" s="25"/>
      <c r="I5" s="65">
        <f>232.78+23.27</f>
        <v>256.05</v>
      </c>
      <c r="J5" s="25">
        <v>28.91</v>
      </c>
      <c r="K5" s="65">
        <v>263.12</v>
      </c>
      <c r="L5" s="25"/>
      <c r="M5" s="65">
        <f>229.71+22.97</f>
        <v>252.68</v>
      </c>
      <c r="N5" s="25">
        <v>19.84</v>
      </c>
      <c r="O5" s="25"/>
      <c r="P5" s="65"/>
      <c r="Q5" s="65">
        <v>135.43</v>
      </c>
      <c r="R5" s="25">
        <v>4.86</v>
      </c>
      <c r="S5" s="80">
        <v>6.72</v>
      </c>
      <c r="T5" s="19">
        <v>9.92</v>
      </c>
    </row>
    <row r="6" spans="1:20" s="24" customFormat="1" ht="8.25">
      <c r="A6" s="18">
        <f t="shared" si="0"/>
        <v>995.85</v>
      </c>
      <c r="B6" s="19" t="s">
        <v>64</v>
      </c>
      <c r="C6" s="20" t="s">
        <v>24</v>
      </c>
      <c r="D6" s="21">
        <v>995.85</v>
      </c>
      <c r="E6" s="65">
        <f>111.22+11.12</f>
        <v>122.34</v>
      </c>
      <c r="F6" s="25">
        <v>175.14</v>
      </c>
      <c r="G6" s="25"/>
      <c r="H6" s="25">
        <v>10.26</v>
      </c>
      <c r="I6" s="25"/>
      <c r="J6" s="25">
        <f>182.31</f>
        <v>182.31</v>
      </c>
      <c r="K6" s="25"/>
      <c r="L6" s="25"/>
      <c r="M6" s="25"/>
      <c r="N6" s="25">
        <v>227.2</v>
      </c>
      <c r="O6" s="25"/>
      <c r="P6" s="25"/>
      <c r="Q6" s="25">
        <v>41.31</v>
      </c>
      <c r="R6" s="25">
        <v>156.06</v>
      </c>
      <c r="S6" s="80">
        <v>249.48</v>
      </c>
      <c r="T6" s="19">
        <v>214.52</v>
      </c>
    </row>
    <row r="7" spans="1:20" s="24" customFormat="1" ht="8.25">
      <c r="A7" s="18">
        <f t="shared" si="0"/>
        <v>951.37</v>
      </c>
      <c r="B7" s="19" t="s">
        <v>26</v>
      </c>
      <c r="C7" s="20" t="s">
        <v>27</v>
      </c>
      <c r="D7" s="21">
        <v>951.37</v>
      </c>
      <c r="E7" s="64">
        <f>121.18+12.11</f>
        <v>133.29000000000002</v>
      </c>
      <c r="F7" s="64">
        <f>103.32+10.33</f>
        <v>113.64999999999999</v>
      </c>
      <c r="G7" s="23"/>
      <c r="H7" s="23"/>
      <c r="I7" s="23"/>
      <c r="J7" s="64">
        <f>107.38+10.73</f>
        <v>118.11</v>
      </c>
      <c r="K7" s="23"/>
      <c r="L7" s="23"/>
      <c r="M7" s="23"/>
      <c r="N7" s="64">
        <f>167.04+16.7</f>
        <v>183.73999999999998</v>
      </c>
      <c r="O7" s="64"/>
      <c r="P7" s="23"/>
      <c r="Q7" s="23"/>
      <c r="R7" s="64">
        <f>174.42+17.44</f>
        <v>191.85999999999999</v>
      </c>
      <c r="S7" s="81">
        <v>268.88</v>
      </c>
      <c r="T7" s="19">
        <v>173.6</v>
      </c>
    </row>
    <row r="8" spans="1:20" s="24" customFormat="1" ht="8.25" customHeight="1">
      <c r="A8" s="18">
        <f t="shared" si="0"/>
        <v>920.08</v>
      </c>
      <c r="B8" s="19" t="s">
        <v>3</v>
      </c>
      <c r="C8" s="20" t="s">
        <v>7</v>
      </c>
      <c r="D8" s="21">
        <v>920.08</v>
      </c>
      <c r="E8" s="64">
        <f>317.06+31.7</f>
        <v>348.76</v>
      </c>
      <c r="F8" s="23"/>
      <c r="G8" s="23">
        <f>127.92</f>
        <v>127.92</v>
      </c>
      <c r="H8" s="23"/>
      <c r="I8" s="64">
        <f>227.13+22.71</f>
        <v>249.84</v>
      </c>
      <c r="J8" s="23">
        <v>4.72</v>
      </c>
      <c r="K8" s="23">
        <v>68.08</v>
      </c>
      <c r="L8" s="23">
        <v>34.04</v>
      </c>
      <c r="M8" s="64">
        <f>95.79+9.57</f>
        <v>105.36000000000001</v>
      </c>
      <c r="N8" s="23">
        <v>48.64</v>
      </c>
      <c r="O8" s="23"/>
      <c r="P8" s="64"/>
      <c r="Q8" s="64">
        <v>88.2</v>
      </c>
      <c r="R8" s="23">
        <v>9.72</v>
      </c>
      <c r="S8" s="81">
        <v>15.12</v>
      </c>
      <c r="T8" s="19"/>
    </row>
    <row r="9" spans="1:20" s="24" customFormat="1" ht="8.25">
      <c r="A9" s="18">
        <f t="shared" si="0"/>
        <v>618.61</v>
      </c>
      <c r="B9" s="19" t="s">
        <v>42</v>
      </c>
      <c r="C9" s="20" t="s">
        <v>41</v>
      </c>
      <c r="D9" s="21">
        <f>SUM(E9:S9)</f>
        <v>618.61</v>
      </c>
      <c r="E9" s="23"/>
      <c r="F9" s="23"/>
      <c r="G9" s="23"/>
      <c r="H9" s="23"/>
      <c r="I9" s="23">
        <v>265.55</v>
      </c>
      <c r="J9" s="23"/>
      <c r="K9" s="64">
        <v>196.32</v>
      </c>
      <c r="L9" s="23"/>
      <c r="M9" s="64">
        <f>112.53+11.25</f>
        <v>123.78</v>
      </c>
      <c r="N9" s="23"/>
      <c r="O9" s="23"/>
      <c r="P9" s="64"/>
      <c r="Q9" s="64">
        <v>32.96</v>
      </c>
      <c r="R9" s="23"/>
      <c r="S9" s="81"/>
      <c r="T9" s="19"/>
    </row>
    <row r="10" spans="1:20" s="24" customFormat="1" ht="8.25">
      <c r="A10" s="18">
        <f t="shared" si="0"/>
        <v>536.12</v>
      </c>
      <c r="B10" s="19" t="s">
        <v>13</v>
      </c>
      <c r="C10" s="20" t="s">
        <v>9</v>
      </c>
      <c r="D10" s="21">
        <v>536.12</v>
      </c>
      <c r="E10" s="23">
        <v>217.46</v>
      </c>
      <c r="F10" s="23">
        <v>57.33</v>
      </c>
      <c r="G10" s="23"/>
      <c r="H10" s="23">
        <v>33.21</v>
      </c>
      <c r="I10" s="23"/>
      <c r="J10" s="23"/>
      <c r="K10" s="23"/>
      <c r="L10" s="23">
        <v>72.15</v>
      </c>
      <c r="M10" s="23">
        <f>128.34</f>
        <v>128.34</v>
      </c>
      <c r="N10" s="23"/>
      <c r="O10" s="23"/>
      <c r="P10" s="23">
        <v>60.84</v>
      </c>
      <c r="Q10" s="23">
        <v>32.4</v>
      </c>
      <c r="R10" s="23"/>
      <c r="S10" s="81"/>
      <c r="T10" s="19"/>
    </row>
    <row r="11" spans="1:20" s="24" customFormat="1" ht="8.25">
      <c r="A11" s="18">
        <f t="shared" si="0"/>
        <v>532.3199999999999</v>
      </c>
      <c r="B11" s="19" t="s">
        <v>20</v>
      </c>
      <c r="C11" s="20" t="s">
        <v>15</v>
      </c>
      <c r="D11" s="21">
        <f>SUM(E11:S11)</f>
        <v>532.3199999999999</v>
      </c>
      <c r="E11" s="25"/>
      <c r="F11" s="25"/>
      <c r="G11" s="25"/>
      <c r="H11" s="25"/>
      <c r="I11" s="25"/>
      <c r="J11" s="25"/>
      <c r="K11" s="65">
        <v>257.04</v>
      </c>
      <c r="L11" s="25"/>
      <c r="M11" s="25">
        <f>275.28</f>
        <v>275.28</v>
      </c>
      <c r="N11" s="25"/>
      <c r="O11" s="25"/>
      <c r="P11" s="25"/>
      <c r="Q11" s="25"/>
      <c r="R11" s="25"/>
      <c r="S11" s="80"/>
      <c r="T11" s="19"/>
    </row>
    <row r="12" spans="1:20" s="24" customFormat="1" ht="8.25">
      <c r="A12" s="18">
        <f t="shared" si="0"/>
        <v>411.7</v>
      </c>
      <c r="B12" s="19" t="s">
        <v>80</v>
      </c>
      <c r="C12" s="20" t="s">
        <v>7</v>
      </c>
      <c r="D12" s="21">
        <f>SUM(E12:S12)</f>
        <v>411.7</v>
      </c>
      <c r="E12" s="64">
        <f>151.06+15.1</f>
        <v>166.16</v>
      </c>
      <c r="F12" s="23"/>
      <c r="G12" s="23">
        <v>35.1</v>
      </c>
      <c r="H12" s="23"/>
      <c r="I12" s="64">
        <f>98.31+9.83</f>
        <v>108.14</v>
      </c>
      <c r="J12" s="23"/>
      <c r="K12" s="23"/>
      <c r="L12" s="23"/>
      <c r="M12" s="64">
        <f>93+9.3</f>
        <v>102.3</v>
      </c>
      <c r="N12" s="23"/>
      <c r="O12" s="23"/>
      <c r="P12" s="64"/>
      <c r="Q12" s="64"/>
      <c r="R12" s="23"/>
      <c r="S12" s="81"/>
      <c r="T12" s="19"/>
    </row>
    <row r="13" spans="1:20" s="24" customFormat="1" ht="8.25">
      <c r="A13" s="18">
        <f t="shared" si="0"/>
        <v>409.16</v>
      </c>
      <c r="B13" s="19" t="s">
        <v>46</v>
      </c>
      <c r="C13" s="20" t="s">
        <v>19</v>
      </c>
      <c r="D13" s="21">
        <v>409.16</v>
      </c>
      <c r="E13" s="23"/>
      <c r="F13" s="23"/>
      <c r="G13" s="23"/>
      <c r="H13" s="23"/>
      <c r="I13" s="23">
        <f>32.77</f>
        <v>32.77</v>
      </c>
      <c r="J13" s="23"/>
      <c r="K13" s="23"/>
      <c r="L13" s="23"/>
      <c r="M13" s="23"/>
      <c r="N13" s="23">
        <v>24.32</v>
      </c>
      <c r="O13" s="64">
        <f>181.74+18.17</f>
        <v>199.91000000000003</v>
      </c>
      <c r="P13" s="23">
        <v>3.24</v>
      </c>
      <c r="Q13" s="23"/>
      <c r="R13" s="23">
        <v>19.44</v>
      </c>
      <c r="S13" s="81">
        <v>132.72</v>
      </c>
      <c r="T13" s="19">
        <v>19.22</v>
      </c>
    </row>
    <row r="14" spans="1:20" s="24" customFormat="1" ht="8.25">
      <c r="A14" s="18">
        <f t="shared" si="0"/>
        <v>360.96</v>
      </c>
      <c r="B14" s="19" t="s">
        <v>28</v>
      </c>
      <c r="C14" s="20" t="s">
        <v>29</v>
      </c>
      <c r="D14" s="21">
        <v>360.96</v>
      </c>
      <c r="E14" s="64">
        <f>131.14+13.11</f>
        <v>144.25</v>
      </c>
      <c r="F14" s="64">
        <f>45.36+4.53</f>
        <v>49.89</v>
      </c>
      <c r="G14" s="23"/>
      <c r="H14" s="23"/>
      <c r="I14" s="23"/>
      <c r="J14" s="64">
        <f>78.47+7.84</f>
        <v>86.31</v>
      </c>
      <c r="K14" s="23"/>
      <c r="L14" s="23"/>
      <c r="M14" s="23">
        <f>30.69</f>
        <v>30.69</v>
      </c>
      <c r="N14" s="64">
        <f>30.08+3</f>
        <v>33.08</v>
      </c>
      <c r="O14" s="64"/>
      <c r="P14" s="23"/>
      <c r="Q14" s="23">
        <v>12.15</v>
      </c>
      <c r="R14" s="64">
        <f>40.5+4.05</f>
        <v>44.55</v>
      </c>
      <c r="S14" s="81">
        <v>2.77</v>
      </c>
      <c r="T14" s="19">
        <v>35.96</v>
      </c>
    </row>
    <row r="15" spans="1:20" s="24" customFormat="1" ht="8.25">
      <c r="A15" s="18">
        <f t="shared" si="0"/>
        <v>292.95</v>
      </c>
      <c r="B15" s="19" t="s">
        <v>43</v>
      </c>
      <c r="C15" s="20" t="s">
        <v>9</v>
      </c>
      <c r="D15" s="21">
        <v>292.95</v>
      </c>
      <c r="E15" s="64">
        <f>73.04+7.3</f>
        <v>80.34</v>
      </c>
      <c r="F15" s="23">
        <v>70.56</v>
      </c>
      <c r="G15" s="23"/>
      <c r="H15" s="23">
        <v>41.85</v>
      </c>
      <c r="I15" s="23"/>
      <c r="J15" s="23">
        <v>15.34</v>
      </c>
      <c r="K15" s="23"/>
      <c r="L15" s="23">
        <v>13.32</v>
      </c>
      <c r="M15" s="23"/>
      <c r="N15" s="23">
        <v>33.28</v>
      </c>
      <c r="O15" s="23"/>
      <c r="P15" s="64">
        <f>60.84+6.08</f>
        <v>66.92</v>
      </c>
      <c r="Q15" s="64"/>
      <c r="R15" s="23"/>
      <c r="S15" s="81"/>
      <c r="T15" s="19"/>
    </row>
    <row r="16" spans="1:20" s="24" customFormat="1" ht="8.25">
      <c r="A16" s="26">
        <f t="shared" si="0"/>
        <v>284.7</v>
      </c>
      <c r="B16" s="19" t="s">
        <v>156</v>
      </c>
      <c r="C16" s="20" t="s">
        <v>5</v>
      </c>
      <c r="D16" s="21">
        <f>SUM(E16:S16)</f>
        <v>284.7</v>
      </c>
      <c r="E16" s="65">
        <f>169.32+16.93</f>
        <v>186.25</v>
      </c>
      <c r="F16" s="25"/>
      <c r="G16" s="25"/>
      <c r="H16" s="25"/>
      <c r="I16" s="25"/>
      <c r="J16" s="25"/>
      <c r="K16" s="25"/>
      <c r="L16" s="25">
        <v>59.57</v>
      </c>
      <c r="M16" s="25"/>
      <c r="N16" s="25"/>
      <c r="O16" s="25"/>
      <c r="P16" s="25"/>
      <c r="Q16" s="25">
        <v>38.88</v>
      </c>
      <c r="R16" s="25"/>
      <c r="S16" s="80"/>
      <c r="T16" s="19"/>
    </row>
    <row r="17" spans="1:20" s="24" customFormat="1" ht="8.25">
      <c r="A17" s="18">
        <f t="shared" si="0"/>
        <v>283.53</v>
      </c>
      <c r="B17" s="19" t="s">
        <v>188</v>
      </c>
      <c r="C17" s="20" t="s">
        <v>24</v>
      </c>
      <c r="D17" s="21">
        <v>283.53</v>
      </c>
      <c r="E17" s="23">
        <v>26.56</v>
      </c>
      <c r="F17" s="23">
        <v>8.19</v>
      </c>
      <c r="G17" s="23"/>
      <c r="H17" s="23"/>
      <c r="I17" s="23"/>
      <c r="J17" s="64">
        <f>68.44+6.84</f>
        <v>75.28</v>
      </c>
      <c r="K17" s="23"/>
      <c r="L17" s="23"/>
      <c r="M17" s="23"/>
      <c r="N17" s="64">
        <f>51.84+5.18</f>
        <v>57.02</v>
      </c>
      <c r="O17" s="64"/>
      <c r="P17" s="23"/>
      <c r="Q17" s="23">
        <v>2.43</v>
      </c>
      <c r="R17" s="64">
        <f>59.4+0.59</f>
        <v>59.99</v>
      </c>
      <c r="S17" s="81">
        <v>5.88</v>
      </c>
      <c r="T17" s="19"/>
    </row>
    <row r="18" spans="1:20" s="24" customFormat="1" ht="8.25">
      <c r="A18" s="18">
        <f t="shared" si="0"/>
        <v>276.98</v>
      </c>
      <c r="B18" s="19" t="s">
        <v>66</v>
      </c>
      <c r="C18" s="20" t="s">
        <v>9</v>
      </c>
      <c r="D18" s="21">
        <f>SUM(E18:S18)</f>
        <v>276.98</v>
      </c>
      <c r="E18" s="64">
        <f>102.92+10.29</f>
        <v>113.21000000000001</v>
      </c>
      <c r="F18" s="23">
        <v>61.11</v>
      </c>
      <c r="G18" s="23"/>
      <c r="H18" s="23">
        <v>33.75</v>
      </c>
      <c r="I18" s="23"/>
      <c r="J18" s="23"/>
      <c r="K18" s="23"/>
      <c r="L18" s="23">
        <v>5.55</v>
      </c>
      <c r="M18" s="23"/>
      <c r="N18" s="23"/>
      <c r="O18" s="23"/>
      <c r="P18" s="64">
        <f>57.6+5.76</f>
        <v>63.36</v>
      </c>
      <c r="Q18" s="64"/>
      <c r="R18" s="23"/>
      <c r="S18" s="81"/>
      <c r="T18" s="19"/>
    </row>
    <row r="19" spans="1:20" s="24" customFormat="1" ht="8.25">
      <c r="A19" s="26">
        <f t="shared" si="0"/>
        <v>261.77</v>
      </c>
      <c r="B19" s="19" t="s">
        <v>21</v>
      </c>
      <c r="C19" s="20" t="s">
        <v>15</v>
      </c>
      <c r="D19" s="21">
        <f>SUM(E19:S19)</f>
        <v>261.77</v>
      </c>
      <c r="E19" s="23"/>
      <c r="F19" s="23"/>
      <c r="G19" s="23"/>
      <c r="H19" s="23"/>
      <c r="I19" s="23"/>
      <c r="J19" s="23"/>
      <c r="K19" s="23">
        <v>147.2</v>
      </c>
      <c r="L19" s="23"/>
      <c r="M19" s="64">
        <f>104.16+10.41</f>
        <v>114.57</v>
      </c>
      <c r="N19" s="23"/>
      <c r="O19" s="23"/>
      <c r="P19" s="64"/>
      <c r="Q19" s="64"/>
      <c r="R19" s="23"/>
      <c r="S19" s="81"/>
      <c r="T19" s="19"/>
    </row>
    <row r="20" spans="1:20" s="24" customFormat="1" ht="8.25">
      <c r="A20" s="18">
        <f t="shared" si="0"/>
        <v>255.61</v>
      </c>
      <c r="B20" s="19" t="s">
        <v>88</v>
      </c>
      <c r="C20" s="20" t="s">
        <v>5</v>
      </c>
      <c r="D20" s="21">
        <f>SUM(E20:S20)</f>
        <v>255.61</v>
      </c>
      <c r="E20" s="23">
        <v>204.18</v>
      </c>
      <c r="F20" s="23"/>
      <c r="G20" s="23"/>
      <c r="H20" s="23"/>
      <c r="I20" s="23"/>
      <c r="J20" s="23"/>
      <c r="K20" s="23"/>
      <c r="L20" s="23">
        <v>51.43</v>
      </c>
      <c r="M20" s="23"/>
      <c r="N20" s="23"/>
      <c r="O20" s="23"/>
      <c r="P20" s="23"/>
      <c r="Q20" s="23"/>
      <c r="R20" s="23"/>
      <c r="S20" s="81"/>
      <c r="T20" s="19"/>
    </row>
    <row r="21" spans="1:20" s="24" customFormat="1" ht="8.25">
      <c r="A21" s="18">
        <f t="shared" si="0"/>
        <v>243.4</v>
      </c>
      <c r="B21" s="19" t="s">
        <v>22</v>
      </c>
      <c r="C21" s="20" t="s">
        <v>19</v>
      </c>
      <c r="D21" s="21">
        <v>243.4</v>
      </c>
      <c r="E21" s="65">
        <v>29.88</v>
      </c>
      <c r="F21" s="25"/>
      <c r="G21" s="25"/>
      <c r="H21" s="25"/>
      <c r="I21" s="25">
        <f>122.04</f>
        <v>122.04</v>
      </c>
      <c r="J21" s="25"/>
      <c r="K21" s="25">
        <v>6.44</v>
      </c>
      <c r="L21" s="25">
        <v>11.84</v>
      </c>
      <c r="M21" s="25"/>
      <c r="N21" s="25"/>
      <c r="O21" s="25">
        <v>63.96</v>
      </c>
      <c r="P21" s="25"/>
      <c r="Q21" s="25">
        <v>8.91</v>
      </c>
      <c r="R21" s="25"/>
      <c r="S21" s="80">
        <v>15.12</v>
      </c>
      <c r="T21" s="19">
        <v>12.4</v>
      </c>
    </row>
    <row r="22" spans="1:20" s="24" customFormat="1" ht="8.25">
      <c r="A22" s="18">
        <f t="shared" si="0"/>
        <v>234.58</v>
      </c>
      <c r="B22" s="19" t="s">
        <v>8</v>
      </c>
      <c r="C22" s="20" t="s">
        <v>7</v>
      </c>
      <c r="D22" s="21">
        <v>234.58</v>
      </c>
      <c r="E22" s="25">
        <v>14.94</v>
      </c>
      <c r="F22" s="25"/>
      <c r="G22" s="25">
        <f>39</f>
        <v>39</v>
      </c>
      <c r="H22" s="25"/>
      <c r="I22" s="65">
        <f>123.17+12.31</f>
        <v>135.48</v>
      </c>
      <c r="J22" s="25"/>
      <c r="K22" s="25">
        <v>37.72</v>
      </c>
      <c r="L22" s="25"/>
      <c r="M22" s="25">
        <f>7.44</f>
        <v>7.44</v>
      </c>
      <c r="N22" s="25"/>
      <c r="O22" s="25"/>
      <c r="P22" s="25"/>
      <c r="Q22" s="25">
        <v>4.05</v>
      </c>
      <c r="R22" s="25"/>
      <c r="S22" s="80"/>
      <c r="T22" s="19"/>
    </row>
    <row r="23" spans="1:20" s="24" customFormat="1" ht="8.25">
      <c r="A23" s="26">
        <f t="shared" si="0"/>
        <v>222.63</v>
      </c>
      <c r="B23" s="19" t="s">
        <v>173</v>
      </c>
      <c r="C23" s="20" t="s">
        <v>41</v>
      </c>
      <c r="D23" s="21">
        <f>SUM(E23:S23)</f>
        <v>222.63</v>
      </c>
      <c r="E23" s="23"/>
      <c r="F23" s="23"/>
      <c r="G23" s="23"/>
      <c r="H23" s="23"/>
      <c r="I23" s="23">
        <f>143.51</f>
        <v>143.51</v>
      </c>
      <c r="J23" s="23"/>
      <c r="K23" s="23">
        <v>79.12</v>
      </c>
      <c r="L23" s="23"/>
      <c r="M23" s="23"/>
      <c r="N23" s="23"/>
      <c r="O23" s="23"/>
      <c r="P23" s="23"/>
      <c r="Q23" s="23"/>
      <c r="R23" s="23"/>
      <c r="S23" s="81"/>
      <c r="T23" s="19"/>
    </row>
    <row r="24" spans="1:20" s="24" customFormat="1" ht="8.25">
      <c r="A24" s="18">
        <f t="shared" si="0"/>
        <v>211.31</v>
      </c>
      <c r="B24" s="19" t="s">
        <v>158</v>
      </c>
      <c r="C24" s="20" t="s">
        <v>5</v>
      </c>
      <c r="D24" s="21">
        <f>SUM(E24:S24)</f>
        <v>211.31</v>
      </c>
      <c r="E24" s="23">
        <v>141.1</v>
      </c>
      <c r="F24" s="23"/>
      <c r="G24" s="23"/>
      <c r="H24" s="23"/>
      <c r="I24" s="23"/>
      <c r="J24" s="23"/>
      <c r="K24" s="23"/>
      <c r="L24" s="23">
        <v>37</v>
      </c>
      <c r="M24" s="23"/>
      <c r="N24" s="23"/>
      <c r="O24" s="23"/>
      <c r="P24" s="23"/>
      <c r="Q24" s="23">
        <v>33.21</v>
      </c>
      <c r="R24" s="23"/>
      <c r="S24" s="81"/>
      <c r="T24" s="19"/>
    </row>
    <row r="25" spans="1:20" s="24" customFormat="1" ht="8.25">
      <c r="A25" s="18">
        <f t="shared" si="0"/>
        <v>204.31</v>
      </c>
      <c r="B25" s="19" t="s">
        <v>17</v>
      </c>
      <c r="C25" s="20" t="s">
        <v>5</v>
      </c>
      <c r="D25" s="21">
        <f>SUM(E25:S25)</f>
        <v>204.31</v>
      </c>
      <c r="E25" s="25">
        <v>166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5">
        <v>38.31</v>
      </c>
      <c r="R25" s="25"/>
      <c r="S25" s="80"/>
      <c r="T25" s="19"/>
    </row>
    <row r="26" spans="1:20" s="24" customFormat="1" ht="8.25">
      <c r="A26" s="26">
        <f t="shared" si="0"/>
        <v>183.83</v>
      </c>
      <c r="B26" s="19" t="s">
        <v>56</v>
      </c>
      <c r="C26" s="20" t="s">
        <v>24</v>
      </c>
      <c r="D26" s="21">
        <v>183.83</v>
      </c>
      <c r="E26" s="65">
        <f>28.22+2.82</f>
        <v>31.04</v>
      </c>
      <c r="F26" s="65">
        <f>13.23+1.32</f>
        <v>14.55</v>
      </c>
      <c r="G26" s="25"/>
      <c r="H26" s="25"/>
      <c r="I26" s="25"/>
      <c r="J26" s="65">
        <f>14.16+1.41</f>
        <v>15.57</v>
      </c>
      <c r="K26" s="25"/>
      <c r="L26" s="25"/>
      <c r="M26" s="25"/>
      <c r="N26" s="25">
        <v>9.6</v>
      </c>
      <c r="O26" s="25"/>
      <c r="P26" s="25"/>
      <c r="Q26" s="25"/>
      <c r="R26" s="65">
        <f>31.86+3.18</f>
        <v>35.04</v>
      </c>
      <c r="S26" s="80">
        <v>65.6</v>
      </c>
      <c r="T26" s="19">
        <v>36.58</v>
      </c>
    </row>
    <row r="27" spans="1:20" s="24" customFormat="1" ht="8.25">
      <c r="A27" s="18">
        <f t="shared" si="0"/>
        <v>124.4</v>
      </c>
      <c r="B27" s="19" t="s">
        <v>159</v>
      </c>
      <c r="C27" s="20" t="s">
        <v>24</v>
      </c>
      <c r="D27" s="21">
        <f>SUM(E27:S27)</f>
        <v>124.4</v>
      </c>
      <c r="E27" s="23">
        <v>8.3</v>
      </c>
      <c r="F27" s="23">
        <v>10.08</v>
      </c>
      <c r="G27" s="23"/>
      <c r="H27" s="23"/>
      <c r="I27" s="23"/>
      <c r="J27" s="64">
        <f>51.33+5.13</f>
        <v>56.46</v>
      </c>
      <c r="K27" s="23"/>
      <c r="L27" s="23"/>
      <c r="M27" s="23"/>
      <c r="N27" s="23"/>
      <c r="O27" s="23"/>
      <c r="P27" s="23"/>
      <c r="Q27" s="23"/>
      <c r="R27" s="23"/>
      <c r="S27" s="81">
        <v>49.56</v>
      </c>
      <c r="T27" s="19">
        <v>38.44</v>
      </c>
    </row>
    <row r="28" spans="1:20" s="24" customFormat="1" ht="8.25">
      <c r="A28" s="18">
        <f t="shared" si="0"/>
        <v>113.1</v>
      </c>
      <c r="B28" s="19" t="s">
        <v>31</v>
      </c>
      <c r="C28" s="20" t="s">
        <v>19</v>
      </c>
      <c r="D28" s="21">
        <f>SUM(E28:S28)</f>
        <v>113.1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>
        <v>113.1</v>
      </c>
      <c r="P28" s="25"/>
      <c r="Q28" s="25"/>
      <c r="R28" s="25"/>
      <c r="S28" s="80"/>
      <c r="T28" s="19"/>
    </row>
    <row r="29" spans="1:20" s="24" customFormat="1" ht="8.25">
      <c r="A29" s="18">
        <f t="shared" si="0"/>
        <v>108.47999999999999</v>
      </c>
      <c r="B29" s="19" t="s">
        <v>86</v>
      </c>
      <c r="C29" s="20" t="s">
        <v>15</v>
      </c>
      <c r="D29" s="21">
        <f>SUM(E29:S29)</f>
        <v>108.47999999999999</v>
      </c>
      <c r="E29" s="23">
        <v>43.16</v>
      </c>
      <c r="F29" s="23"/>
      <c r="G29" s="23"/>
      <c r="H29" s="23"/>
      <c r="I29" s="23"/>
      <c r="J29" s="23"/>
      <c r="K29" s="23">
        <v>65.32</v>
      </c>
      <c r="L29" s="23"/>
      <c r="M29" s="23"/>
      <c r="N29" s="23"/>
      <c r="O29" s="23"/>
      <c r="P29" s="23"/>
      <c r="Q29" s="23"/>
      <c r="R29" s="23"/>
      <c r="S29" s="81"/>
      <c r="T29" s="19"/>
    </row>
    <row r="30" spans="1:20" s="24" customFormat="1" ht="8.25">
      <c r="A30" s="18">
        <f t="shared" si="0"/>
        <v>103.81</v>
      </c>
      <c r="B30" s="19" t="s">
        <v>30</v>
      </c>
      <c r="C30" s="20" t="s">
        <v>19</v>
      </c>
      <c r="D30" s="21">
        <f>SUM(E30:S30)</f>
        <v>103.81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4">
        <f>94.38+9.43</f>
        <v>103.81</v>
      </c>
      <c r="P30" s="23"/>
      <c r="Q30" s="23"/>
      <c r="R30" s="23"/>
      <c r="S30" s="81"/>
      <c r="T30" s="19"/>
    </row>
    <row r="31" spans="1:20" s="24" customFormat="1" ht="8.25">
      <c r="A31" s="26">
        <f t="shared" si="0"/>
        <v>95.03</v>
      </c>
      <c r="B31" s="19" t="s">
        <v>93</v>
      </c>
      <c r="C31" s="20" t="s">
        <v>7</v>
      </c>
      <c r="D31" s="21">
        <v>95.03</v>
      </c>
      <c r="E31" s="23"/>
      <c r="F31" s="23"/>
      <c r="G31" s="23"/>
      <c r="H31" s="23"/>
      <c r="I31" s="23">
        <v>7.91</v>
      </c>
      <c r="J31" s="23">
        <v>25.37</v>
      </c>
      <c r="K31" s="23"/>
      <c r="L31" s="23"/>
      <c r="M31" s="23">
        <f>13.02</f>
        <v>13.02</v>
      </c>
      <c r="N31" s="23"/>
      <c r="O31" s="23"/>
      <c r="P31" s="23"/>
      <c r="Q31" s="23">
        <v>5.67</v>
      </c>
      <c r="R31" s="23">
        <v>20.52</v>
      </c>
      <c r="S31" s="81">
        <v>36.12</v>
      </c>
      <c r="T31" s="19"/>
    </row>
    <row r="32" spans="1:20" s="24" customFormat="1" ht="8.25">
      <c r="A32" s="18">
        <f t="shared" si="0"/>
        <v>89.7</v>
      </c>
      <c r="B32" s="19" t="s">
        <v>209</v>
      </c>
      <c r="C32" s="20" t="s">
        <v>19</v>
      </c>
      <c r="D32" s="21">
        <f aca="true" t="shared" si="1" ref="D32:D39">SUM(E32:S32)</f>
        <v>89.7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v>89.7</v>
      </c>
      <c r="P32" s="23"/>
      <c r="Q32" s="23"/>
      <c r="R32" s="23"/>
      <c r="S32" s="81"/>
      <c r="T32" s="19"/>
    </row>
    <row r="33" spans="1:20" s="24" customFormat="1" ht="8.25">
      <c r="A33" s="18">
        <f t="shared" si="0"/>
        <v>86.74000000000001</v>
      </c>
      <c r="B33" s="19" t="s">
        <v>23</v>
      </c>
      <c r="C33" s="20" t="s">
        <v>24</v>
      </c>
      <c r="D33" s="21">
        <f t="shared" si="1"/>
        <v>86.74000000000001</v>
      </c>
      <c r="E33" s="23">
        <v>51.46</v>
      </c>
      <c r="F33" s="23">
        <v>35.28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81"/>
      <c r="T33" s="19"/>
    </row>
    <row r="34" spans="1:20" ht="8.25">
      <c r="A34" s="33">
        <f t="shared" si="0"/>
        <v>84.24</v>
      </c>
      <c r="B34" s="74" t="s">
        <v>32</v>
      </c>
      <c r="C34" s="75" t="s">
        <v>19</v>
      </c>
      <c r="D34" s="74">
        <f t="shared" si="1"/>
        <v>84.24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>
        <v>84.24</v>
      </c>
      <c r="P34" s="76"/>
      <c r="Q34" s="76"/>
      <c r="R34" s="76"/>
      <c r="S34" s="82"/>
      <c r="T34" s="74"/>
    </row>
    <row r="35" spans="1:20" s="24" customFormat="1" ht="8.25">
      <c r="A35" s="18">
        <f t="shared" si="0"/>
        <v>74.7</v>
      </c>
      <c r="B35" s="19" t="s">
        <v>54</v>
      </c>
      <c r="C35" s="20" t="s">
        <v>39</v>
      </c>
      <c r="D35" s="21">
        <f t="shared" si="1"/>
        <v>74.7</v>
      </c>
      <c r="E35" s="23">
        <v>74.7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81"/>
      <c r="T35" s="19"/>
    </row>
    <row r="36" spans="1:20" s="24" customFormat="1" ht="8.25">
      <c r="A36" s="18">
        <f t="shared" si="0"/>
        <v>71.46</v>
      </c>
      <c r="B36" s="19" t="s">
        <v>174</v>
      </c>
      <c r="C36" s="20" t="s">
        <v>41</v>
      </c>
      <c r="D36" s="21">
        <f t="shared" si="1"/>
        <v>71.46</v>
      </c>
      <c r="E36" s="23"/>
      <c r="F36" s="23"/>
      <c r="G36" s="23"/>
      <c r="H36" s="23"/>
      <c r="I36" s="23">
        <f>42.94</f>
        <v>42.94</v>
      </c>
      <c r="J36" s="23"/>
      <c r="K36" s="23">
        <v>28.52</v>
      </c>
      <c r="L36" s="23"/>
      <c r="M36" s="23"/>
      <c r="N36" s="23"/>
      <c r="O36" s="23"/>
      <c r="P36" s="23"/>
      <c r="Q36" s="23"/>
      <c r="R36" s="23"/>
      <c r="S36" s="81"/>
      <c r="T36" s="19"/>
    </row>
    <row r="37" spans="1:20" s="24" customFormat="1" ht="8.25">
      <c r="A37" s="18">
        <f aca="true" t="shared" si="2" ref="A37:A65">SUM(0+D37)</f>
        <v>66.24000000000001</v>
      </c>
      <c r="B37" s="19" t="s">
        <v>89</v>
      </c>
      <c r="C37" s="20" t="s">
        <v>12</v>
      </c>
      <c r="D37" s="21">
        <f t="shared" si="1"/>
        <v>66.24000000000001</v>
      </c>
      <c r="E37" s="23"/>
      <c r="F37" s="23"/>
      <c r="G37" s="23"/>
      <c r="H37" s="23">
        <v>21.6</v>
      </c>
      <c r="I37" s="23"/>
      <c r="J37" s="23"/>
      <c r="K37" s="23"/>
      <c r="L37" s="23"/>
      <c r="M37" s="23"/>
      <c r="N37" s="23"/>
      <c r="O37" s="23"/>
      <c r="P37" s="23">
        <v>44.64</v>
      </c>
      <c r="Q37" s="23"/>
      <c r="R37" s="23"/>
      <c r="S37" s="81"/>
      <c r="T37" s="19"/>
    </row>
    <row r="38" spans="1:20" ht="8.25">
      <c r="A38" s="33">
        <f t="shared" si="2"/>
        <v>64.35</v>
      </c>
      <c r="B38" s="74" t="s">
        <v>210</v>
      </c>
      <c r="C38" s="75" t="s">
        <v>19</v>
      </c>
      <c r="D38" s="74">
        <f t="shared" si="1"/>
        <v>64.35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>
        <f>58.5+5.85</f>
        <v>64.35</v>
      </c>
      <c r="P38" s="76"/>
      <c r="Q38" s="76"/>
      <c r="R38" s="76"/>
      <c r="S38" s="82"/>
      <c r="T38" s="74"/>
    </row>
    <row r="39" spans="1:20" ht="8.25">
      <c r="A39" s="18">
        <f t="shared" si="2"/>
        <v>62.4</v>
      </c>
      <c r="B39" s="74" t="s">
        <v>213</v>
      </c>
      <c r="C39" s="75" t="s">
        <v>19</v>
      </c>
      <c r="D39" s="21">
        <f t="shared" si="1"/>
        <v>62.4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>
        <v>62.4</v>
      </c>
      <c r="P39" s="76"/>
      <c r="Q39" s="76"/>
      <c r="R39" s="76"/>
      <c r="S39" s="82"/>
      <c r="T39" s="74"/>
    </row>
    <row r="40" spans="1:20" s="24" customFormat="1" ht="8.25">
      <c r="A40" s="26">
        <f t="shared" si="2"/>
        <v>58.63</v>
      </c>
      <c r="B40" s="19" t="s">
        <v>195</v>
      </c>
      <c r="C40" s="20" t="s">
        <v>24</v>
      </c>
      <c r="D40" s="21">
        <f>SUM(E40:T40)</f>
        <v>58.63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64">
        <f>4.32+0.43</f>
        <v>4.75</v>
      </c>
      <c r="S40" s="81">
        <v>9.24</v>
      </c>
      <c r="T40" s="19">
        <v>44.64</v>
      </c>
    </row>
    <row r="41" spans="1:20" ht="8.25">
      <c r="A41" s="33">
        <f t="shared" si="2"/>
        <v>58.339999999999996</v>
      </c>
      <c r="B41" s="74" t="s">
        <v>76</v>
      </c>
      <c r="C41" s="75" t="s">
        <v>19</v>
      </c>
      <c r="D41" s="74">
        <f>SUM(E41:S41)</f>
        <v>58.339999999999996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>
        <f>53.04+5.3</f>
        <v>58.339999999999996</v>
      </c>
      <c r="P41" s="76"/>
      <c r="Q41" s="76"/>
      <c r="R41" s="76"/>
      <c r="S41" s="82"/>
      <c r="T41" s="74"/>
    </row>
    <row r="42" spans="1:20" s="24" customFormat="1" ht="8.25">
      <c r="A42" s="18">
        <f t="shared" si="2"/>
        <v>52.62</v>
      </c>
      <c r="B42" s="19" t="s">
        <v>203</v>
      </c>
      <c r="C42" s="20" t="s">
        <v>27</v>
      </c>
      <c r="D42" s="21">
        <f>SUM(E42:T42)</f>
        <v>52.62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80">
        <v>47.04</v>
      </c>
      <c r="T42" s="19">
        <v>5.58</v>
      </c>
    </row>
    <row r="43" spans="1:20" s="24" customFormat="1" ht="8.25">
      <c r="A43" s="18">
        <f t="shared" si="2"/>
        <v>51.50999999999999</v>
      </c>
      <c r="B43" s="19" t="s">
        <v>169</v>
      </c>
      <c r="C43" s="20" t="s">
        <v>7</v>
      </c>
      <c r="D43" s="21">
        <f>SUM(E43:S43)</f>
        <v>51.50999999999999</v>
      </c>
      <c r="E43" s="23"/>
      <c r="F43" s="23"/>
      <c r="G43" s="23">
        <v>14.43</v>
      </c>
      <c r="H43" s="23"/>
      <c r="I43" s="23">
        <f>20.34</f>
        <v>20.34</v>
      </c>
      <c r="J43" s="23"/>
      <c r="K43" s="23"/>
      <c r="L43" s="23"/>
      <c r="M43" s="23">
        <f>16.74</f>
        <v>16.74</v>
      </c>
      <c r="N43" s="23"/>
      <c r="O43" s="23"/>
      <c r="P43" s="23"/>
      <c r="Q43" s="23"/>
      <c r="R43" s="23"/>
      <c r="S43" s="81"/>
      <c r="T43" s="19"/>
    </row>
    <row r="44" spans="1:20" s="24" customFormat="1" ht="8.25">
      <c r="A44" s="18">
        <f t="shared" si="2"/>
        <v>48.37</v>
      </c>
      <c r="B44" s="19" t="s">
        <v>98</v>
      </c>
      <c r="C44" s="20" t="s">
        <v>7</v>
      </c>
      <c r="D44" s="21">
        <f>SUM(E44:S44)</f>
        <v>48.37</v>
      </c>
      <c r="E44" s="23"/>
      <c r="F44" s="23"/>
      <c r="G44" s="23"/>
      <c r="H44" s="23"/>
      <c r="I44" s="23">
        <v>15.82</v>
      </c>
      <c r="J44" s="23"/>
      <c r="K44" s="23"/>
      <c r="L44" s="23"/>
      <c r="M44" s="23">
        <f>32.55</f>
        <v>32.55</v>
      </c>
      <c r="N44" s="23"/>
      <c r="O44" s="23"/>
      <c r="P44" s="23"/>
      <c r="Q44" s="23"/>
      <c r="R44" s="23"/>
      <c r="S44" s="81"/>
      <c r="T44" s="19"/>
    </row>
    <row r="45" spans="1:20" s="24" customFormat="1" ht="8.25">
      <c r="A45" s="18">
        <f t="shared" si="2"/>
        <v>44.95</v>
      </c>
      <c r="B45" s="19" t="s">
        <v>71</v>
      </c>
      <c r="C45" s="20" t="s">
        <v>24</v>
      </c>
      <c r="D45" s="21">
        <f>SUM(E45:T45)</f>
        <v>44.95</v>
      </c>
      <c r="E45" s="65">
        <f>13.28+1.32</f>
        <v>14.6</v>
      </c>
      <c r="F45" s="65">
        <f>5.67+0.56</f>
        <v>6.23</v>
      </c>
      <c r="G45" s="25"/>
      <c r="H45" s="25"/>
      <c r="I45" s="25"/>
      <c r="J45" s="65">
        <f>5.31+0.53</f>
        <v>5.84</v>
      </c>
      <c r="K45" s="25"/>
      <c r="L45" s="25"/>
      <c r="M45" s="25"/>
      <c r="N45" s="65">
        <f>5.12+0.51</f>
        <v>5.63</v>
      </c>
      <c r="O45" s="65"/>
      <c r="P45" s="25"/>
      <c r="Q45" s="25"/>
      <c r="R45" s="25"/>
      <c r="S45" s="80">
        <v>8.31</v>
      </c>
      <c r="T45" s="19">
        <v>4.34</v>
      </c>
    </row>
    <row r="46" spans="1:20" s="24" customFormat="1" ht="8.25">
      <c r="A46" s="26">
        <f t="shared" si="2"/>
        <v>44.72</v>
      </c>
      <c r="B46" s="19" t="s">
        <v>90</v>
      </c>
      <c r="C46" s="20" t="s">
        <v>5</v>
      </c>
      <c r="D46" s="21">
        <f>SUM(E46:S46)</f>
        <v>44.72</v>
      </c>
      <c r="E46" s="23">
        <v>14.94</v>
      </c>
      <c r="F46" s="23"/>
      <c r="G46" s="23"/>
      <c r="H46" s="23"/>
      <c r="I46" s="23">
        <v>20.34</v>
      </c>
      <c r="J46" s="23"/>
      <c r="K46" s="23"/>
      <c r="L46" s="23">
        <v>2.96</v>
      </c>
      <c r="M46" s="23"/>
      <c r="N46" s="23"/>
      <c r="O46" s="23"/>
      <c r="P46" s="23"/>
      <c r="Q46" s="23">
        <v>6.48</v>
      </c>
      <c r="R46" s="23"/>
      <c r="S46" s="81"/>
      <c r="T46" s="19"/>
    </row>
    <row r="47" spans="1:20" s="24" customFormat="1" ht="8.25">
      <c r="A47" s="18">
        <f t="shared" si="2"/>
        <v>43.28</v>
      </c>
      <c r="B47" s="19" t="s">
        <v>204</v>
      </c>
      <c r="C47" s="20" t="s">
        <v>27</v>
      </c>
      <c r="D47" s="21">
        <f>SUM(E47:T47)</f>
        <v>43.28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80">
        <v>18.48</v>
      </c>
      <c r="T47" s="19">
        <v>24.8</v>
      </c>
    </row>
    <row r="48" spans="1:20" s="24" customFormat="1" ht="8.25">
      <c r="A48" s="26">
        <f t="shared" si="2"/>
        <v>42.3</v>
      </c>
      <c r="B48" s="19" t="s">
        <v>164</v>
      </c>
      <c r="C48" s="20" t="s">
        <v>15</v>
      </c>
      <c r="D48" s="21">
        <f>SUM(E48:S48)</f>
        <v>42.3</v>
      </c>
      <c r="E48" s="23">
        <v>11.62</v>
      </c>
      <c r="F48" s="23"/>
      <c r="G48" s="23"/>
      <c r="H48" s="23"/>
      <c r="I48" s="23"/>
      <c r="J48" s="23"/>
      <c r="K48" s="23"/>
      <c r="L48" s="23"/>
      <c r="M48" s="23"/>
      <c r="N48" s="23">
        <v>16.64</v>
      </c>
      <c r="O48" s="23"/>
      <c r="P48" s="23"/>
      <c r="Q48" s="23"/>
      <c r="R48" s="23">
        <v>14.04</v>
      </c>
      <c r="S48" s="81"/>
      <c r="T48" s="19"/>
    </row>
    <row r="49" spans="1:20" s="24" customFormat="1" ht="8.25">
      <c r="A49" s="26">
        <f t="shared" si="2"/>
        <v>35.55</v>
      </c>
      <c r="B49" s="19" t="s">
        <v>177</v>
      </c>
      <c r="C49" s="20" t="s">
        <v>15</v>
      </c>
      <c r="D49" s="21">
        <f>SUM(E49:S49)</f>
        <v>35.55</v>
      </c>
      <c r="E49" s="23"/>
      <c r="F49" s="23"/>
      <c r="G49" s="23"/>
      <c r="H49" s="23"/>
      <c r="I49" s="23"/>
      <c r="J49" s="23"/>
      <c r="K49" s="23"/>
      <c r="L49" s="23"/>
      <c r="M49" s="23">
        <v>5.58</v>
      </c>
      <c r="N49" s="23"/>
      <c r="O49" s="23"/>
      <c r="P49" s="23"/>
      <c r="Q49" s="23">
        <v>29.97</v>
      </c>
      <c r="R49" s="23"/>
      <c r="S49" s="81"/>
      <c r="T49" s="19"/>
    </row>
    <row r="50" spans="1:20" s="24" customFormat="1" ht="8.25">
      <c r="A50" s="18">
        <f t="shared" si="2"/>
        <v>31.64</v>
      </c>
      <c r="B50" s="19" t="s">
        <v>105</v>
      </c>
      <c r="C50" s="20" t="s">
        <v>7</v>
      </c>
      <c r="D50" s="21">
        <f>SUM(E50:S50)</f>
        <v>31.64</v>
      </c>
      <c r="E50" s="23"/>
      <c r="F50" s="23"/>
      <c r="G50" s="23"/>
      <c r="H50" s="23"/>
      <c r="I50" s="23">
        <v>31.64</v>
      </c>
      <c r="J50" s="23"/>
      <c r="K50" s="23"/>
      <c r="L50" s="23"/>
      <c r="M50" s="23"/>
      <c r="N50" s="23"/>
      <c r="O50" s="23"/>
      <c r="P50" s="23"/>
      <c r="Q50" s="23"/>
      <c r="R50" s="23"/>
      <c r="S50" s="81"/>
      <c r="T50" s="19"/>
    </row>
    <row r="51" spans="1:20" s="24" customFormat="1" ht="8.25">
      <c r="A51" s="26">
        <f t="shared" si="2"/>
        <v>29.770000000000003</v>
      </c>
      <c r="B51" s="19" t="s">
        <v>151</v>
      </c>
      <c r="C51" s="20" t="s">
        <v>24</v>
      </c>
      <c r="D51" s="21">
        <f>SUM(E51:T51)</f>
        <v>29.770000000000003</v>
      </c>
      <c r="E51" s="25"/>
      <c r="F51" s="65">
        <f>4.41+0.44</f>
        <v>4.8500000000000005</v>
      </c>
      <c r="G51" s="25"/>
      <c r="H51" s="25"/>
      <c r="I51" s="25"/>
      <c r="J51" s="65">
        <f>6.49+0.64</f>
        <v>7.13</v>
      </c>
      <c r="K51" s="25"/>
      <c r="L51" s="25"/>
      <c r="M51" s="25"/>
      <c r="N51" s="65">
        <f>5.76+0.57</f>
        <v>6.33</v>
      </c>
      <c r="O51" s="65"/>
      <c r="P51" s="25"/>
      <c r="Q51" s="25"/>
      <c r="R51" s="25"/>
      <c r="S51" s="80">
        <v>5.88</v>
      </c>
      <c r="T51" s="19">
        <v>5.58</v>
      </c>
    </row>
    <row r="52" spans="1:20" ht="8.25">
      <c r="A52" s="33">
        <f t="shared" si="2"/>
        <v>28.86</v>
      </c>
      <c r="B52" s="74" t="s">
        <v>211</v>
      </c>
      <c r="C52" s="75" t="s">
        <v>19</v>
      </c>
      <c r="D52" s="74">
        <f aca="true" t="shared" si="3" ref="D52:D65">SUM(E52:S52)</f>
        <v>28.86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>
        <v>28.86</v>
      </c>
      <c r="P52" s="76"/>
      <c r="Q52" s="76"/>
      <c r="R52" s="76"/>
      <c r="S52" s="82"/>
      <c r="T52" s="74"/>
    </row>
    <row r="53" spans="1:20" s="24" customFormat="1" ht="8.25">
      <c r="A53" s="18">
        <f t="shared" si="2"/>
        <v>22.619999999999997</v>
      </c>
      <c r="B53" s="19" t="s">
        <v>189</v>
      </c>
      <c r="C53" s="20" t="s">
        <v>24</v>
      </c>
      <c r="D53" s="21">
        <f t="shared" si="3"/>
        <v>22.619999999999997</v>
      </c>
      <c r="E53" s="23"/>
      <c r="F53" s="23"/>
      <c r="G53" s="23"/>
      <c r="H53" s="23"/>
      <c r="I53" s="23"/>
      <c r="J53" s="23"/>
      <c r="K53" s="23"/>
      <c r="L53" s="23"/>
      <c r="M53" s="23"/>
      <c r="N53" s="23">
        <v>9.6</v>
      </c>
      <c r="O53" s="23"/>
      <c r="P53" s="23"/>
      <c r="Q53" s="23"/>
      <c r="R53" s="23">
        <v>3.78</v>
      </c>
      <c r="S53" s="81">
        <v>9.24</v>
      </c>
      <c r="T53" s="19"/>
    </row>
    <row r="54" spans="1:20" s="24" customFormat="1" ht="8.25">
      <c r="A54" s="18">
        <f t="shared" si="2"/>
        <v>20.34</v>
      </c>
      <c r="B54" s="19" t="s">
        <v>97</v>
      </c>
      <c r="C54" s="20" t="s">
        <v>7</v>
      </c>
      <c r="D54" s="21">
        <f t="shared" si="3"/>
        <v>20.34</v>
      </c>
      <c r="E54" s="23"/>
      <c r="F54" s="23"/>
      <c r="G54" s="23"/>
      <c r="H54" s="23"/>
      <c r="I54" s="23">
        <f>20.34</f>
        <v>20.34</v>
      </c>
      <c r="J54" s="23"/>
      <c r="K54" s="23"/>
      <c r="L54" s="23"/>
      <c r="M54" s="23"/>
      <c r="N54" s="23"/>
      <c r="O54" s="23"/>
      <c r="P54" s="23"/>
      <c r="Q54" s="23"/>
      <c r="R54" s="23"/>
      <c r="S54" s="81"/>
      <c r="T54" s="19"/>
    </row>
    <row r="55" spans="1:20" s="24" customFormat="1" ht="8.25">
      <c r="A55" s="18">
        <f t="shared" si="2"/>
        <v>19.21</v>
      </c>
      <c r="B55" s="19" t="s">
        <v>99</v>
      </c>
      <c r="C55" s="20" t="s">
        <v>7</v>
      </c>
      <c r="D55" s="21">
        <f t="shared" si="3"/>
        <v>19.21</v>
      </c>
      <c r="E55" s="23"/>
      <c r="F55" s="23"/>
      <c r="G55" s="23"/>
      <c r="H55" s="23"/>
      <c r="I55" s="23">
        <v>19.21</v>
      </c>
      <c r="J55" s="23"/>
      <c r="K55" s="23"/>
      <c r="L55" s="23"/>
      <c r="M55" s="23"/>
      <c r="N55" s="23"/>
      <c r="O55" s="23"/>
      <c r="P55" s="23"/>
      <c r="Q55" s="23"/>
      <c r="R55" s="23"/>
      <c r="S55" s="81"/>
      <c r="T55" s="19"/>
    </row>
    <row r="56" spans="1:20" s="24" customFormat="1" ht="8.25">
      <c r="A56" s="18">
        <f t="shared" si="2"/>
        <v>17.939999999999998</v>
      </c>
      <c r="B56" s="19" t="s">
        <v>101</v>
      </c>
      <c r="C56" s="20" t="s">
        <v>19</v>
      </c>
      <c r="D56" s="21">
        <f t="shared" si="3"/>
        <v>17.939999999999998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8.58</v>
      </c>
      <c r="P56" s="23">
        <v>9.36</v>
      </c>
      <c r="Q56" s="23"/>
      <c r="R56" s="23"/>
      <c r="S56" s="81"/>
      <c r="T56" s="19"/>
    </row>
    <row r="57" spans="1:20" s="24" customFormat="1" ht="8.25">
      <c r="A57" s="18">
        <f t="shared" si="2"/>
        <v>16.92</v>
      </c>
      <c r="B57" s="27" t="s">
        <v>83</v>
      </c>
      <c r="C57" s="2" t="s">
        <v>12</v>
      </c>
      <c r="D57" s="21">
        <f t="shared" si="3"/>
        <v>16.92</v>
      </c>
      <c r="E57" s="23"/>
      <c r="F57" s="23"/>
      <c r="G57" s="23"/>
      <c r="H57" s="23">
        <v>12.96</v>
      </c>
      <c r="I57" s="23"/>
      <c r="J57" s="23"/>
      <c r="K57" s="23"/>
      <c r="L57" s="23"/>
      <c r="M57" s="23"/>
      <c r="N57" s="23"/>
      <c r="O57" s="23"/>
      <c r="P57" s="23">
        <v>3.96</v>
      </c>
      <c r="Q57" s="23"/>
      <c r="R57" s="23"/>
      <c r="S57" s="81"/>
      <c r="T57" s="19"/>
    </row>
    <row r="58" spans="1:20" s="24" customFormat="1" ht="8.25">
      <c r="A58" s="18">
        <f t="shared" si="2"/>
        <v>13.28</v>
      </c>
      <c r="B58" s="19" t="s">
        <v>146</v>
      </c>
      <c r="C58" s="20" t="s">
        <v>39</v>
      </c>
      <c r="D58" s="21">
        <f t="shared" si="3"/>
        <v>13.28</v>
      </c>
      <c r="E58" s="25">
        <v>13.28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80"/>
      <c r="T58" s="19"/>
    </row>
    <row r="59" spans="1:20" s="24" customFormat="1" ht="8.25">
      <c r="A59" s="18">
        <f t="shared" si="2"/>
        <v>13.28</v>
      </c>
      <c r="B59" s="19" t="s">
        <v>53</v>
      </c>
      <c r="C59" s="20" t="s">
        <v>5</v>
      </c>
      <c r="D59" s="21">
        <f t="shared" si="3"/>
        <v>13.28</v>
      </c>
      <c r="E59" s="25">
        <v>13.28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80"/>
      <c r="T59" s="19"/>
    </row>
    <row r="60" spans="1:20" s="24" customFormat="1" ht="8.25">
      <c r="A60" s="18">
        <f t="shared" si="2"/>
        <v>11.3</v>
      </c>
      <c r="B60" s="19" t="s">
        <v>81</v>
      </c>
      <c r="C60" s="20" t="s">
        <v>7</v>
      </c>
      <c r="D60" s="21">
        <f t="shared" si="3"/>
        <v>11.3</v>
      </c>
      <c r="E60" s="23"/>
      <c r="F60" s="23"/>
      <c r="G60" s="23"/>
      <c r="H60" s="23"/>
      <c r="I60" s="23">
        <v>11.3</v>
      </c>
      <c r="J60" s="23"/>
      <c r="K60" s="23"/>
      <c r="L60" s="23"/>
      <c r="M60" s="23"/>
      <c r="N60" s="23"/>
      <c r="O60" s="23"/>
      <c r="P60" s="23"/>
      <c r="Q60" s="23"/>
      <c r="R60" s="23"/>
      <c r="S60" s="81"/>
      <c r="T60" s="19"/>
    </row>
    <row r="61" spans="1:20" s="24" customFormat="1" ht="8.25">
      <c r="A61" s="18">
        <f t="shared" si="2"/>
        <v>10.92</v>
      </c>
      <c r="B61" s="19" t="s">
        <v>205</v>
      </c>
      <c r="C61" s="20" t="s">
        <v>41</v>
      </c>
      <c r="D61" s="21">
        <f t="shared" si="3"/>
        <v>10.92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81">
        <v>10.92</v>
      </c>
      <c r="T61" s="19"/>
    </row>
    <row r="62" spans="1:20" s="24" customFormat="1" ht="8.25">
      <c r="A62" s="26">
        <f t="shared" si="2"/>
        <v>9.04</v>
      </c>
      <c r="B62" s="19" t="s">
        <v>100</v>
      </c>
      <c r="C62" s="20" t="s">
        <v>7</v>
      </c>
      <c r="D62" s="21">
        <f t="shared" si="3"/>
        <v>9.04</v>
      </c>
      <c r="E62" s="25"/>
      <c r="F62" s="25"/>
      <c r="G62" s="25"/>
      <c r="H62" s="25"/>
      <c r="I62" s="25">
        <v>9.04</v>
      </c>
      <c r="J62" s="25"/>
      <c r="K62" s="25"/>
      <c r="L62" s="25"/>
      <c r="M62" s="25"/>
      <c r="N62" s="25"/>
      <c r="O62" s="25"/>
      <c r="P62" s="25"/>
      <c r="Q62" s="25"/>
      <c r="R62" s="25"/>
      <c r="S62" s="80"/>
      <c r="T62" s="19"/>
    </row>
    <row r="63" spans="1:20" s="24" customFormat="1" ht="8.25">
      <c r="A63" s="18">
        <f t="shared" si="2"/>
        <v>7.91</v>
      </c>
      <c r="B63" s="19" t="s">
        <v>175</v>
      </c>
      <c r="C63" s="20" t="s">
        <v>7</v>
      </c>
      <c r="D63" s="21">
        <f t="shared" si="3"/>
        <v>7.91</v>
      </c>
      <c r="E63" s="23"/>
      <c r="F63" s="23"/>
      <c r="G63" s="23"/>
      <c r="H63" s="23"/>
      <c r="I63" s="23">
        <v>7.91</v>
      </c>
      <c r="J63" s="23"/>
      <c r="K63" s="23"/>
      <c r="L63" s="23"/>
      <c r="M63" s="23"/>
      <c r="N63" s="23"/>
      <c r="O63" s="23"/>
      <c r="P63" s="23"/>
      <c r="Q63" s="23"/>
      <c r="R63" s="23"/>
      <c r="S63" s="81"/>
      <c r="T63" s="19"/>
    </row>
    <row r="64" spans="1:20" ht="8.25">
      <c r="A64" s="33">
        <f t="shared" si="2"/>
        <v>7.02</v>
      </c>
      <c r="B64" s="74" t="s">
        <v>212</v>
      </c>
      <c r="C64" s="75" t="s">
        <v>19</v>
      </c>
      <c r="D64" s="74">
        <f t="shared" si="3"/>
        <v>7.02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>
        <v>7.02</v>
      </c>
      <c r="P64" s="76"/>
      <c r="Q64" s="76"/>
      <c r="R64" s="76"/>
      <c r="S64" s="82"/>
      <c r="T64" s="74"/>
    </row>
    <row r="65" spans="1:20" ht="8.25">
      <c r="A65" s="33">
        <f t="shared" si="2"/>
        <v>5.46</v>
      </c>
      <c r="B65" s="74" t="s">
        <v>206</v>
      </c>
      <c r="C65" s="75" t="s">
        <v>19</v>
      </c>
      <c r="D65" s="74">
        <f t="shared" si="3"/>
        <v>5.46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>
        <v>5.46</v>
      </c>
      <c r="P65" s="76"/>
      <c r="Q65" s="76"/>
      <c r="R65" s="76"/>
      <c r="S65" s="82"/>
      <c r="T65" s="74"/>
    </row>
    <row r="66" spans="5:19" ht="8.25"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5:19" ht="8.25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5:19" ht="8.25"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5:19" ht="8.25"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5:19" ht="8.25"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5:19" ht="8.25"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5:19" ht="8.25"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5:19" ht="8.25"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5:19" ht="8.25"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5:19" ht="8.25"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5:19" ht="8.25"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5:19" ht="8.25"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5:19" ht="8.25"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5:19" ht="8.25"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5:19" ht="8.25"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5:19" ht="8.25"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5:19" ht="8.25"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5:19" ht="8.25"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5:19" ht="8.25"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5:19" ht="8.25"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5:19" ht="8.25"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5:19" ht="8.25"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5:19" ht="8.25"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5:19" ht="8.25"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5:19" ht="8.25"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5:19" ht="8.2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5:19" ht="8.25"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5:19" ht="8.25"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5:19" ht="8.25"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5:19" ht="8.25"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5:19" ht="8.25"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5:19" ht="8.25"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5:19" ht="8.25"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5:19" ht="8.25"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5:19" ht="8.25"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5:19" ht="8.25"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5:19" ht="8.25"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5:19" ht="8.25"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5:19" ht="8.25"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5:19" ht="8.25"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5:19" ht="8.25"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5:19" ht="8.25"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5:19" ht="8.25"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5:19" ht="8.25"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5:19" ht="8.25"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5:19" ht="8.25"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5:19" ht="8.25"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5:19" ht="8.25"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5:19" ht="8.25"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5:19" ht="8.25"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5:19" ht="8.25"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5:19" ht="8.25"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5:19" ht="8.25"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5:19" ht="8.25"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5:19" ht="8.25"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5:19" ht="8.25"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5:19" ht="8.25"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5:19" ht="8.25"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5:19" ht="8.25"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5:19" ht="8.25"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5:19" ht="8.25"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5:19" ht="8.25"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5:19" ht="8.25"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5:19" ht="8.25"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5:19" ht="8.25"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5:19" ht="8.25"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5:19" ht="8.25"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5:19" ht="8.25"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5:19" ht="8.25"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5:19" ht="8.25"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5:19" ht="8.25"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5:19" ht="8.25"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5:19" ht="8.25"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5:19" ht="8.25"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5:19" ht="8.25"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5:19" ht="8.25"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5:19" ht="8.25"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5:19" ht="8.25"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5:19" ht="8.25"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5:19" ht="8.25"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5:19" ht="8.25"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5:19" ht="8.25"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5:19" ht="8.25"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5:19" ht="8.25"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5:19" ht="8.25"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5:19" ht="8.25"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5:19" ht="8.25"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5:19" ht="8.25"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5:19" ht="8.25"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5:19" ht="8.25"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5:19" ht="8.25"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5:19" ht="8.25"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</sheetData>
  <sheetProtection password="CC6F" sheet="1" objects="1" scenarios="1"/>
  <printOptions/>
  <pageMargins left="0" right="0" top="0.984251968503937" bottom="0.196850393700787" header="0.31496062992126" footer="0.511811023622047"/>
  <pageSetup horizontalDpi="300" verticalDpi="300" orientation="landscape" paperSize="9" r:id="rId1"/>
  <headerFooter alignWithMargins="0">
    <oddHeader>&amp;CRANKING NACIONAL DAS RAÇAS PÔNEIS
MELHOR EXPOSITOR - 2004
RAÇA PÔNEI BRASILEIRO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58"/>
  <sheetViews>
    <sheetView zoomScale="105" zoomScaleNormal="105" workbookViewId="0" topLeftCell="C1">
      <selection activeCell="T1" sqref="T1:T16384"/>
    </sheetView>
  </sheetViews>
  <sheetFormatPr defaultColWidth="9.140625" defaultRowHeight="12.75"/>
  <cols>
    <col min="1" max="1" width="6.7109375" style="31" customWidth="1"/>
    <col min="2" max="2" width="20.28125" style="24" customWidth="1"/>
    <col min="3" max="3" width="3.140625" style="5" customWidth="1"/>
    <col min="4" max="4" width="5.7109375" style="37" customWidth="1"/>
    <col min="5" max="5" width="7.7109375" style="24" customWidth="1"/>
    <col min="6" max="19" width="6.7109375" style="24" customWidth="1"/>
    <col min="20" max="20" width="6.421875" style="34" customWidth="1"/>
    <col min="21" max="16384" width="9.140625" style="24" customWidth="1"/>
  </cols>
  <sheetData>
    <row r="1" spans="1:20" s="5" customFormat="1" ht="8.25" customHeight="1">
      <c r="A1" s="1">
        <v>9999</v>
      </c>
      <c r="B1" s="61"/>
      <c r="C1" s="2" t="s">
        <v>4</v>
      </c>
      <c r="D1" s="3" t="s">
        <v>1</v>
      </c>
      <c r="E1" s="3" t="s">
        <v>0</v>
      </c>
      <c r="F1" s="3" t="s">
        <v>55</v>
      </c>
      <c r="G1" s="3" t="s">
        <v>50</v>
      </c>
      <c r="H1" s="3" t="s">
        <v>49</v>
      </c>
      <c r="I1" s="3" t="s">
        <v>125</v>
      </c>
      <c r="J1" s="3" t="s">
        <v>178</v>
      </c>
      <c r="K1" s="3" t="s">
        <v>48</v>
      </c>
      <c r="L1" s="3" t="s">
        <v>197</v>
      </c>
      <c r="M1" s="3" t="s">
        <v>182</v>
      </c>
      <c r="N1" s="3" t="s">
        <v>185</v>
      </c>
      <c r="O1" s="3" t="s">
        <v>207</v>
      </c>
      <c r="P1" s="3" t="s">
        <v>51</v>
      </c>
      <c r="Q1" s="3" t="s">
        <v>199</v>
      </c>
      <c r="R1" s="3" t="s">
        <v>192</v>
      </c>
      <c r="S1" s="3" t="s">
        <v>201</v>
      </c>
      <c r="T1" s="2" t="s">
        <v>148</v>
      </c>
    </row>
    <row r="2" spans="1:20" s="5" customFormat="1" ht="8.25" customHeight="1">
      <c r="A2" s="1">
        <v>9998</v>
      </c>
      <c r="B2" s="63" t="s">
        <v>35</v>
      </c>
      <c r="C2" s="6"/>
      <c r="D2" s="7"/>
      <c r="E2" s="7" t="s">
        <v>157</v>
      </c>
      <c r="F2" s="8" t="s">
        <v>165</v>
      </c>
      <c r="G2" s="8" t="s">
        <v>168</v>
      </c>
      <c r="H2" s="8" t="s">
        <v>170</v>
      </c>
      <c r="I2" s="8" t="s">
        <v>172</v>
      </c>
      <c r="J2" s="8" t="s">
        <v>179</v>
      </c>
      <c r="K2" s="8" t="s">
        <v>180</v>
      </c>
      <c r="L2" s="8" t="s">
        <v>198</v>
      </c>
      <c r="M2" s="8" t="s">
        <v>183</v>
      </c>
      <c r="N2" s="8" t="s">
        <v>186</v>
      </c>
      <c r="O2" s="8" t="s">
        <v>208</v>
      </c>
      <c r="P2" s="8" t="s">
        <v>190</v>
      </c>
      <c r="Q2" s="8" t="s">
        <v>200</v>
      </c>
      <c r="R2" s="8" t="s">
        <v>193</v>
      </c>
      <c r="S2" s="8" t="s">
        <v>202</v>
      </c>
      <c r="T2" s="8" t="s">
        <v>214</v>
      </c>
    </row>
    <row r="3" spans="1:20" s="13" customFormat="1" ht="8.25" customHeight="1">
      <c r="A3" s="1">
        <v>9997</v>
      </c>
      <c r="B3" s="62"/>
      <c r="C3" s="10"/>
      <c r="D3" s="11"/>
      <c r="E3" s="11">
        <f>1.39+0.27</f>
        <v>1.66</v>
      </c>
      <c r="F3" s="11" t="s">
        <v>166</v>
      </c>
      <c r="G3" s="11" t="s">
        <v>167</v>
      </c>
      <c r="H3" s="11" t="s">
        <v>116</v>
      </c>
      <c r="I3" s="11" t="s">
        <v>171</v>
      </c>
      <c r="J3" s="11" t="s">
        <v>137</v>
      </c>
      <c r="K3" s="11" t="s">
        <v>181</v>
      </c>
      <c r="L3" s="11">
        <v>0.37</v>
      </c>
      <c r="M3" s="11" t="s">
        <v>184</v>
      </c>
      <c r="N3" s="11" t="s">
        <v>187</v>
      </c>
      <c r="O3" s="11">
        <v>0.78</v>
      </c>
      <c r="P3" s="11" t="s">
        <v>191</v>
      </c>
      <c r="Q3" s="11">
        <v>0.81</v>
      </c>
      <c r="R3" s="11" t="s">
        <v>194</v>
      </c>
      <c r="S3" s="11">
        <v>0.84</v>
      </c>
      <c r="T3" s="43">
        <v>0.62</v>
      </c>
    </row>
    <row r="4" spans="1:20" s="5" customFormat="1" ht="8.25" customHeight="1">
      <c r="A4" s="1">
        <v>9996</v>
      </c>
      <c r="B4" s="4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46"/>
    </row>
    <row r="5" spans="1:20" ht="8.25" customHeight="1">
      <c r="A5" s="18">
        <f aca="true" t="shared" si="0" ref="A5:A36">SUM(0+D5)</f>
        <v>1270.51</v>
      </c>
      <c r="B5" s="19" t="s">
        <v>20</v>
      </c>
      <c r="C5" s="20" t="s">
        <v>15</v>
      </c>
      <c r="D5" s="21">
        <v>1270.51</v>
      </c>
      <c r="E5" s="22">
        <v>358.56</v>
      </c>
      <c r="F5" s="23">
        <v>48.51</v>
      </c>
      <c r="G5" s="23">
        <v>16.38</v>
      </c>
      <c r="H5" s="23">
        <v>17.28</v>
      </c>
      <c r="I5" s="23">
        <v>168.37</v>
      </c>
      <c r="J5" s="22">
        <v>44.25</v>
      </c>
      <c r="K5" s="22">
        <v>316.48</v>
      </c>
      <c r="L5" s="22">
        <v>29.23</v>
      </c>
      <c r="M5" s="22">
        <f>370.14</f>
        <v>370.14</v>
      </c>
      <c r="N5" s="22">
        <v>56.96</v>
      </c>
      <c r="O5" s="22"/>
      <c r="P5" s="22">
        <v>11.88</v>
      </c>
      <c r="Q5" s="22">
        <v>47.79</v>
      </c>
      <c r="R5" s="22">
        <v>28.08</v>
      </c>
      <c r="S5" s="22">
        <v>37.8</v>
      </c>
      <c r="T5" s="19">
        <v>14.26</v>
      </c>
    </row>
    <row r="6" spans="1:20" ht="8.25" customHeight="1">
      <c r="A6" s="18">
        <f t="shared" si="0"/>
        <v>623.34</v>
      </c>
      <c r="B6" s="19" t="s">
        <v>160</v>
      </c>
      <c r="C6" s="20" t="s">
        <v>15</v>
      </c>
      <c r="D6" s="21">
        <v>623.34</v>
      </c>
      <c r="E6" s="22">
        <v>139.44</v>
      </c>
      <c r="F6" s="23">
        <v>35.28</v>
      </c>
      <c r="G6" s="23">
        <f>56.16</f>
        <v>56.16</v>
      </c>
      <c r="H6" s="23"/>
      <c r="I6" s="23">
        <v>138.99</v>
      </c>
      <c r="J6" s="22">
        <v>31.86</v>
      </c>
      <c r="K6" s="22">
        <v>129.72</v>
      </c>
      <c r="L6" s="22">
        <v>25.16</v>
      </c>
      <c r="M6" s="22">
        <v>159.03</v>
      </c>
      <c r="N6" s="22">
        <v>37.76</v>
      </c>
      <c r="O6" s="22"/>
      <c r="P6" s="22"/>
      <c r="Q6" s="22">
        <v>51.84</v>
      </c>
      <c r="R6" s="22">
        <v>28.62</v>
      </c>
      <c r="S6" s="22">
        <v>47.04</v>
      </c>
      <c r="T6" s="19"/>
    </row>
    <row r="7" spans="1:20" ht="8.25" customHeight="1">
      <c r="A7" s="18">
        <f t="shared" si="0"/>
        <v>618.41</v>
      </c>
      <c r="B7" s="19" t="s">
        <v>10</v>
      </c>
      <c r="C7" s="20" t="s">
        <v>7</v>
      </c>
      <c r="D7" s="21">
        <v>618.41</v>
      </c>
      <c r="E7" s="22">
        <v>146.08</v>
      </c>
      <c r="F7" s="23">
        <v>25.2</v>
      </c>
      <c r="G7" s="23">
        <f>58.89</f>
        <v>58.89</v>
      </c>
      <c r="H7" s="23"/>
      <c r="I7" s="23">
        <v>115.26</v>
      </c>
      <c r="J7" s="22">
        <v>50.74</v>
      </c>
      <c r="K7" s="22">
        <v>115</v>
      </c>
      <c r="L7" s="22"/>
      <c r="M7" s="22">
        <v>124.62</v>
      </c>
      <c r="N7" s="22">
        <v>32</v>
      </c>
      <c r="O7" s="22"/>
      <c r="P7" s="22"/>
      <c r="Q7" s="22">
        <v>117.45</v>
      </c>
      <c r="R7" s="22">
        <v>42.66</v>
      </c>
      <c r="S7" s="22">
        <v>68.88</v>
      </c>
      <c r="T7" s="19">
        <v>48.98</v>
      </c>
    </row>
    <row r="8" spans="1:20" ht="8.25" customHeight="1">
      <c r="A8" s="18">
        <f t="shared" si="0"/>
        <v>565.72</v>
      </c>
      <c r="B8" s="19" t="s">
        <v>26</v>
      </c>
      <c r="C8" s="20" t="s">
        <v>27</v>
      </c>
      <c r="D8" s="21">
        <v>565.72</v>
      </c>
      <c r="E8" s="22">
        <v>23.24</v>
      </c>
      <c r="F8" s="23">
        <v>16.38</v>
      </c>
      <c r="G8" s="23"/>
      <c r="H8" s="23"/>
      <c r="I8" s="23"/>
      <c r="J8" s="22">
        <v>39.53</v>
      </c>
      <c r="K8" s="22"/>
      <c r="L8" s="22"/>
      <c r="M8" s="22"/>
      <c r="N8" s="22">
        <v>92.16</v>
      </c>
      <c r="O8" s="22"/>
      <c r="P8" s="22"/>
      <c r="Q8" s="22"/>
      <c r="R8" s="22">
        <v>141.48</v>
      </c>
      <c r="S8" s="22">
        <v>213.36</v>
      </c>
      <c r="T8" s="19">
        <v>95.48</v>
      </c>
    </row>
    <row r="9" spans="1:20" ht="8.25" customHeight="1">
      <c r="A9" s="18">
        <f t="shared" si="0"/>
        <v>460.54</v>
      </c>
      <c r="B9" s="19" t="s">
        <v>13</v>
      </c>
      <c r="C9" s="20" t="s">
        <v>9</v>
      </c>
      <c r="D9" s="21">
        <v>460.54</v>
      </c>
      <c r="E9" s="22">
        <v>141.1</v>
      </c>
      <c r="F9" s="23">
        <v>105.84</v>
      </c>
      <c r="G9" s="23"/>
      <c r="H9" s="23">
        <v>13.23</v>
      </c>
      <c r="I9" s="23"/>
      <c r="J9" s="22">
        <v>58.41</v>
      </c>
      <c r="K9" s="22"/>
      <c r="L9" s="22">
        <v>21.46</v>
      </c>
      <c r="M9" s="22">
        <v>20.46</v>
      </c>
      <c r="N9" s="22">
        <v>62.72</v>
      </c>
      <c r="O9" s="22"/>
      <c r="P9" s="22">
        <v>29.16</v>
      </c>
      <c r="Q9" s="22">
        <v>10.53</v>
      </c>
      <c r="R9" s="22">
        <v>38.34</v>
      </c>
      <c r="S9" s="22">
        <v>78.96</v>
      </c>
      <c r="T9" s="19">
        <v>71.92</v>
      </c>
    </row>
    <row r="10" spans="1:20" ht="8.25" customHeight="1">
      <c r="A10" s="18">
        <f t="shared" si="0"/>
        <v>447.94</v>
      </c>
      <c r="B10" s="19" t="s">
        <v>46</v>
      </c>
      <c r="C10" s="20" t="s">
        <v>19</v>
      </c>
      <c r="D10" s="21">
        <v>447.94</v>
      </c>
      <c r="E10" s="22">
        <v>23.24</v>
      </c>
      <c r="F10" s="23">
        <v>2.52</v>
      </c>
      <c r="G10" s="23"/>
      <c r="H10" s="23"/>
      <c r="I10" s="23">
        <v>32.77</v>
      </c>
      <c r="J10" s="22">
        <v>54.28</v>
      </c>
      <c r="K10" s="22"/>
      <c r="L10" s="22">
        <v>11.84</v>
      </c>
      <c r="M10" s="22"/>
      <c r="N10" s="22">
        <v>33.92</v>
      </c>
      <c r="O10" s="22">
        <v>159.9</v>
      </c>
      <c r="P10" s="22">
        <v>3.24</v>
      </c>
      <c r="Q10" s="22">
        <v>2.43</v>
      </c>
      <c r="R10" s="22">
        <v>25.38</v>
      </c>
      <c r="S10" s="22">
        <v>164.64</v>
      </c>
      <c r="T10" s="19">
        <v>45.88</v>
      </c>
    </row>
    <row r="11" spans="1:20" ht="8.25" customHeight="1">
      <c r="A11" s="18">
        <f t="shared" si="0"/>
        <v>428.02</v>
      </c>
      <c r="B11" s="19" t="s">
        <v>3</v>
      </c>
      <c r="C11" s="20" t="s">
        <v>7</v>
      </c>
      <c r="D11" s="21">
        <v>428.02</v>
      </c>
      <c r="E11" s="22">
        <v>189.24</v>
      </c>
      <c r="F11" s="23">
        <v>11.97</v>
      </c>
      <c r="G11" s="23">
        <f>33.54</f>
        <v>33.54</v>
      </c>
      <c r="H11" s="23">
        <v>8.91</v>
      </c>
      <c r="I11" s="23">
        <v>111.87</v>
      </c>
      <c r="J11" s="22">
        <v>4.72</v>
      </c>
      <c r="K11" s="22">
        <v>47.84</v>
      </c>
      <c r="L11" s="22">
        <v>38.11</v>
      </c>
      <c r="M11" s="22">
        <v>16.74</v>
      </c>
      <c r="N11" s="22">
        <v>40.96</v>
      </c>
      <c r="O11" s="22"/>
      <c r="P11" s="22">
        <v>27.36</v>
      </c>
      <c r="Q11" s="22">
        <v>21.06</v>
      </c>
      <c r="R11" s="22">
        <v>10.8</v>
      </c>
      <c r="S11" s="22">
        <v>18.48</v>
      </c>
      <c r="T11" s="19">
        <v>8.06</v>
      </c>
    </row>
    <row r="12" spans="1:20" ht="8.25" customHeight="1">
      <c r="A12" s="18">
        <f t="shared" si="0"/>
        <v>373.7900000000001</v>
      </c>
      <c r="B12" s="19" t="s">
        <v>42</v>
      </c>
      <c r="C12" s="20" t="s">
        <v>41</v>
      </c>
      <c r="D12" s="21">
        <f>SUM(E12:S12)</f>
        <v>373.7900000000001</v>
      </c>
      <c r="E12" s="22"/>
      <c r="F12" s="23"/>
      <c r="G12" s="23"/>
      <c r="H12" s="23"/>
      <c r="I12" s="23">
        <v>187.58</v>
      </c>
      <c r="J12" s="22"/>
      <c r="K12" s="22">
        <v>107.64</v>
      </c>
      <c r="L12" s="22"/>
      <c r="M12" s="22">
        <v>50.22</v>
      </c>
      <c r="N12" s="22"/>
      <c r="O12" s="22"/>
      <c r="P12" s="22"/>
      <c r="Q12" s="22">
        <v>28.35</v>
      </c>
      <c r="R12" s="22"/>
      <c r="S12" s="22"/>
      <c r="T12" s="19"/>
    </row>
    <row r="13" spans="1:20" ht="8.25" customHeight="1">
      <c r="A13" s="18">
        <f t="shared" si="0"/>
        <v>239.15</v>
      </c>
      <c r="B13" s="19" t="s">
        <v>28</v>
      </c>
      <c r="C13" s="20" t="s">
        <v>29</v>
      </c>
      <c r="D13" s="21">
        <v>239.15</v>
      </c>
      <c r="E13" s="22">
        <v>91.3</v>
      </c>
      <c r="F13" s="23">
        <f>18.27</f>
        <v>18.27</v>
      </c>
      <c r="G13" s="23"/>
      <c r="H13" s="23"/>
      <c r="I13" s="23"/>
      <c r="J13" s="22">
        <v>53.1</v>
      </c>
      <c r="K13" s="22"/>
      <c r="L13" s="22">
        <v>15.17</v>
      </c>
      <c r="M13" s="22"/>
      <c r="N13" s="22">
        <v>9.6</v>
      </c>
      <c r="O13" s="22"/>
      <c r="P13" s="22"/>
      <c r="Q13" s="22"/>
      <c r="R13" s="22">
        <v>11.34</v>
      </c>
      <c r="S13" s="22">
        <v>26.88</v>
      </c>
      <c r="T13" s="19">
        <v>49.6</v>
      </c>
    </row>
    <row r="14" spans="1:20" ht="8.25" customHeight="1">
      <c r="A14" s="18">
        <f t="shared" si="0"/>
        <v>190.26</v>
      </c>
      <c r="B14" s="19" t="s">
        <v>8</v>
      </c>
      <c r="C14" s="20" t="s">
        <v>7</v>
      </c>
      <c r="D14" s="21">
        <v>190.26</v>
      </c>
      <c r="E14" s="22">
        <v>14.94</v>
      </c>
      <c r="F14" s="23"/>
      <c r="G14" s="23">
        <f>39</f>
        <v>39</v>
      </c>
      <c r="H14" s="23"/>
      <c r="I14" s="23">
        <v>99.44</v>
      </c>
      <c r="J14" s="22"/>
      <c r="K14" s="22">
        <v>29.44</v>
      </c>
      <c r="L14" s="22"/>
      <c r="M14" s="22">
        <v>7.44</v>
      </c>
      <c r="N14" s="22"/>
      <c r="O14" s="22"/>
      <c r="P14" s="22"/>
      <c r="Q14" s="22">
        <v>4.86</v>
      </c>
      <c r="R14" s="22"/>
      <c r="S14" s="22"/>
      <c r="T14" s="19"/>
    </row>
    <row r="15" spans="1:20" ht="8.25" customHeight="1">
      <c r="A15" s="18">
        <f t="shared" si="0"/>
        <v>177.8</v>
      </c>
      <c r="B15" s="19" t="s">
        <v>64</v>
      </c>
      <c r="C15" s="20" t="s">
        <v>24</v>
      </c>
      <c r="D15" s="21">
        <v>177.8</v>
      </c>
      <c r="E15" s="19">
        <v>21.58</v>
      </c>
      <c r="F15" s="25">
        <v>5.04</v>
      </c>
      <c r="G15" s="25"/>
      <c r="H15" s="25"/>
      <c r="I15" s="25"/>
      <c r="J15" s="19">
        <v>6.49</v>
      </c>
      <c r="K15" s="19"/>
      <c r="L15" s="19"/>
      <c r="M15" s="19"/>
      <c r="N15" s="19">
        <v>36.48</v>
      </c>
      <c r="O15" s="19"/>
      <c r="P15" s="19"/>
      <c r="Q15" s="19">
        <v>13.77</v>
      </c>
      <c r="R15" s="19">
        <v>56.7</v>
      </c>
      <c r="S15" s="19">
        <v>39.48</v>
      </c>
      <c r="T15" s="19">
        <v>23.56</v>
      </c>
    </row>
    <row r="16" spans="1:20" ht="8.25" customHeight="1">
      <c r="A16" s="18">
        <f t="shared" si="0"/>
        <v>172.72</v>
      </c>
      <c r="B16" s="19" t="s">
        <v>22</v>
      </c>
      <c r="C16" s="20" t="s">
        <v>19</v>
      </c>
      <c r="D16" s="21">
        <v>172.72</v>
      </c>
      <c r="E16" s="19">
        <v>18.26</v>
      </c>
      <c r="F16" s="25"/>
      <c r="G16" s="25"/>
      <c r="H16" s="25"/>
      <c r="I16" s="25">
        <v>92.66</v>
      </c>
      <c r="J16" s="19"/>
      <c r="K16" s="19">
        <v>33.12</v>
      </c>
      <c r="L16" s="19"/>
      <c r="M16" s="19"/>
      <c r="N16" s="19"/>
      <c r="O16" s="19">
        <v>12.48</v>
      </c>
      <c r="P16" s="19"/>
      <c r="Q16" s="19">
        <v>16.2</v>
      </c>
      <c r="R16" s="19"/>
      <c r="S16" s="19"/>
      <c r="T16" s="19">
        <v>6.82</v>
      </c>
    </row>
    <row r="17" spans="1:20" ht="8.25" customHeight="1">
      <c r="A17" s="18">
        <f t="shared" si="0"/>
        <v>168.16</v>
      </c>
      <c r="B17" s="19" t="s">
        <v>16</v>
      </c>
      <c r="C17" s="20" t="s">
        <v>7</v>
      </c>
      <c r="D17" s="21">
        <v>168.16</v>
      </c>
      <c r="E17" s="22">
        <v>29.88</v>
      </c>
      <c r="F17" s="23">
        <f>20.79</f>
        <v>20.79</v>
      </c>
      <c r="G17" s="23">
        <v>14.43</v>
      </c>
      <c r="H17" s="23"/>
      <c r="I17" s="23">
        <v>66.67</v>
      </c>
      <c r="J17" s="22">
        <v>24.78</v>
      </c>
      <c r="K17" s="22">
        <v>13.8</v>
      </c>
      <c r="L17" s="22"/>
      <c r="M17" s="22">
        <v>26.04</v>
      </c>
      <c r="N17" s="22">
        <v>5.12</v>
      </c>
      <c r="O17" s="22"/>
      <c r="P17" s="22"/>
      <c r="Q17" s="22"/>
      <c r="R17" s="22">
        <v>18.36</v>
      </c>
      <c r="S17" s="22">
        <v>15.12</v>
      </c>
      <c r="T17" s="19">
        <v>5.58</v>
      </c>
    </row>
    <row r="18" spans="1:20" ht="8.25" customHeight="1">
      <c r="A18" s="18">
        <f t="shared" si="0"/>
        <v>165.61</v>
      </c>
      <c r="B18" s="19" t="s">
        <v>30</v>
      </c>
      <c r="C18" s="20" t="s">
        <v>19</v>
      </c>
      <c r="D18" s="21">
        <v>165.61</v>
      </c>
      <c r="E18" s="22">
        <v>14.94</v>
      </c>
      <c r="F18" s="23"/>
      <c r="G18" s="23">
        <v>12.87</v>
      </c>
      <c r="H18" s="23"/>
      <c r="I18" s="23">
        <v>12.43</v>
      </c>
      <c r="J18" s="22"/>
      <c r="K18" s="22">
        <v>7.36</v>
      </c>
      <c r="L18" s="22"/>
      <c r="M18" s="22">
        <v>32.55</v>
      </c>
      <c r="N18" s="22"/>
      <c r="O18" s="22">
        <v>92.82</v>
      </c>
      <c r="P18" s="22"/>
      <c r="Q18" s="22">
        <v>10.53</v>
      </c>
      <c r="R18" s="22"/>
      <c r="S18" s="22"/>
      <c r="T18" s="19"/>
    </row>
    <row r="19" spans="1:20" ht="8.25" customHeight="1">
      <c r="A19" s="18">
        <f t="shared" si="0"/>
        <v>158.43</v>
      </c>
      <c r="B19" s="19" t="s">
        <v>43</v>
      </c>
      <c r="C19" s="20" t="s">
        <v>9</v>
      </c>
      <c r="D19" s="21">
        <v>158.43</v>
      </c>
      <c r="E19" s="22">
        <v>54.78</v>
      </c>
      <c r="F19" s="23">
        <v>27.09</v>
      </c>
      <c r="G19" s="23"/>
      <c r="H19" s="23">
        <v>11.61</v>
      </c>
      <c r="I19" s="23"/>
      <c r="J19" s="22"/>
      <c r="K19" s="22"/>
      <c r="L19" s="22">
        <v>7.4</v>
      </c>
      <c r="M19" s="22"/>
      <c r="N19" s="22"/>
      <c r="O19" s="22"/>
      <c r="P19" s="22">
        <v>12.6</v>
      </c>
      <c r="Q19" s="22"/>
      <c r="R19" s="22"/>
      <c r="S19" s="22">
        <v>45.36</v>
      </c>
      <c r="T19" s="19">
        <v>18.6</v>
      </c>
    </row>
    <row r="20" spans="1:20" ht="8.25" customHeight="1">
      <c r="A20" s="18">
        <f t="shared" si="0"/>
        <v>147.67000000000002</v>
      </c>
      <c r="B20" s="19" t="s">
        <v>88</v>
      </c>
      <c r="C20" s="20" t="s">
        <v>5</v>
      </c>
      <c r="D20" s="21">
        <f>SUM(E20:S20)</f>
        <v>147.67000000000002</v>
      </c>
      <c r="E20" s="22">
        <v>109.56</v>
      </c>
      <c r="F20" s="23"/>
      <c r="G20" s="23"/>
      <c r="H20" s="23"/>
      <c r="I20" s="23"/>
      <c r="J20" s="22"/>
      <c r="K20" s="22"/>
      <c r="L20" s="22">
        <v>38.11</v>
      </c>
      <c r="M20" s="22"/>
      <c r="N20" s="22"/>
      <c r="O20" s="22"/>
      <c r="P20" s="22"/>
      <c r="Q20" s="22"/>
      <c r="R20" s="22"/>
      <c r="S20" s="22"/>
      <c r="T20" s="19"/>
    </row>
    <row r="21" spans="1:20" ht="8.25" customHeight="1">
      <c r="A21" s="18">
        <f t="shared" si="0"/>
        <v>118.77</v>
      </c>
      <c r="B21" s="19" t="s">
        <v>31</v>
      </c>
      <c r="C21" s="20" t="s">
        <v>19</v>
      </c>
      <c r="D21" s="21">
        <f>SUM(E21:S21)</f>
        <v>118.77</v>
      </c>
      <c r="E21" s="19"/>
      <c r="F21" s="25"/>
      <c r="G21" s="25"/>
      <c r="H21" s="25"/>
      <c r="I21" s="25">
        <v>10.17</v>
      </c>
      <c r="J21" s="19"/>
      <c r="K21" s="19">
        <v>8.28</v>
      </c>
      <c r="L21" s="19"/>
      <c r="M21" s="19"/>
      <c r="N21" s="19"/>
      <c r="O21" s="19">
        <v>93.6</v>
      </c>
      <c r="P21" s="19"/>
      <c r="Q21" s="19"/>
      <c r="R21" s="19"/>
      <c r="S21" s="19">
        <v>6.72</v>
      </c>
      <c r="T21" s="19"/>
    </row>
    <row r="22" spans="1:20" ht="8.25" customHeight="1">
      <c r="A22" s="18">
        <f t="shared" si="0"/>
        <v>108.57</v>
      </c>
      <c r="B22" s="19" t="s">
        <v>66</v>
      </c>
      <c r="C22" s="20" t="s">
        <v>9</v>
      </c>
      <c r="D22" s="21">
        <f>SUM(E22:S22)</f>
        <v>108.57</v>
      </c>
      <c r="E22" s="22">
        <v>49.8</v>
      </c>
      <c r="F22" s="23">
        <v>35.91</v>
      </c>
      <c r="G22" s="23"/>
      <c r="H22" s="23">
        <v>16.74</v>
      </c>
      <c r="I22" s="23"/>
      <c r="J22" s="22"/>
      <c r="K22" s="22"/>
      <c r="L22" s="22"/>
      <c r="M22" s="22"/>
      <c r="N22" s="22"/>
      <c r="O22" s="22"/>
      <c r="P22" s="22">
        <v>6.12</v>
      </c>
      <c r="Q22" s="22"/>
      <c r="R22" s="22"/>
      <c r="S22" s="22"/>
      <c r="T22" s="19"/>
    </row>
    <row r="23" spans="1:20" ht="8.25" customHeight="1">
      <c r="A23" s="18">
        <f t="shared" si="0"/>
        <v>106.94</v>
      </c>
      <c r="B23" s="19" t="s">
        <v>65</v>
      </c>
      <c r="C23" s="20" t="s">
        <v>24</v>
      </c>
      <c r="D23" s="21">
        <v>106.94</v>
      </c>
      <c r="E23" s="19">
        <v>18.26</v>
      </c>
      <c r="F23" s="25">
        <v>28.98</v>
      </c>
      <c r="G23" s="25"/>
      <c r="H23" s="25"/>
      <c r="I23" s="25"/>
      <c r="J23" s="19">
        <v>17.7</v>
      </c>
      <c r="K23" s="19"/>
      <c r="L23" s="19"/>
      <c r="M23" s="19"/>
      <c r="N23" s="19">
        <v>10.88</v>
      </c>
      <c r="O23" s="19"/>
      <c r="P23" s="19"/>
      <c r="Q23" s="19">
        <v>8.91</v>
      </c>
      <c r="R23" s="19">
        <v>30.24</v>
      </c>
      <c r="S23" s="19">
        <v>11.76</v>
      </c>
      <c r="T23" s="19">
        <v>8.06</v>
      </c>
    </row>
    <row r="24" spans="1:20" ht="8.25" customHeight="1">
      <c r="A24" s="18">
        <f t="shared" si="0"/>
        <v>75.9</v>
      </c>
      <c r="B24" s="19" t="s">
        <v>32</v>
      </c>
      <c r="C24" s="20" t="s">
        <v>19</v>
      </c>
      <c r="D24" s="21">
        <f aca="true" t="shared" si="1" ref="D24:D30">SUM(E24:S24)</f>
        <v>75.9</v>
      </c>
      <c r="E24" s="19"/>
      <c r="F24" s="25"/>
      <c r="G24" s="25"/>
      <c r="H24" s="25"/>
      <c r="I24" s="25"/>
      <c r="J24" s="19"/>
      <c r="K24" s="19"/>
      <c r="L24" s="19"/>
      <c r="M24" s="19"/>
      <c r="N24" s="19"/>
      <c r="O24" s="19">
        <v>69.42</v>
      </c>
      <c r="P24" s="19">
        <v>6.48</v>
      </c>
      <c r="Q24" s="19"/>
      <c r="R24" s="19"/>
      <c r="S24" s="19"/>
      <c r="T24" s="19"/>
    </row>
    <row r="25" spans="1:20" ht="8.25" customHeight="1">
      <c r="A25" s="18">
        <f t="shared" si="0"/>
        <v>75.66</v>
      </c>
      <c r="B25" s="19" t="s">
        <v>209</v>
      </c>
      <c r="C25" s="20" t="s">
        <v>19</v>
      </c>
      <c r="D25" s="21">
        <f t="shared" si="1"/>
        <v>75.66</v>
      </c>
      <c r="E25" s="19"/>
      <c r="F25" s="25"/>
      <c r="G25" s="25"/>
      <c r="H25" s="25"/>
      <c r="I25" s="25"/>
      <c r="J25" s="19"/>
      <c r="K25" s="19"/>
      <c r="L25" s="19"/>
      <c r="M25" s="19"/>
      <c r="N25" s="19"/>
      <c r="O25" s="19">
        <v>75.66</v>
      </c>
      <c r="P25" s="19"/>
      <c r="Q25" s="19"/>
      <c r="R25" s="19"/>
      <c r="S25" s="19"/>
      <c r="T25" s="19"/>
    </row>
    <row r="26" spans="1:20" ht="8.25" customHeight="1">
      <c r="A26" s="18">
        <f t="shared" si="0"/>
        <v>63.03</v>
      </c>
      <c r="B26" s="19" t="s">
        <v>76</v>
      </c>
      <c r="C26" s="20" t="s">
        <v>19</v>
      </c>
      <c r="D26" s="21">
        <f t="shared" si="1"/>
        <v>63.03</v>
      </c>
      <c r="E26" s="22"/>
      <c r="F26" s="23"/>
      <c r="G26" s="23"/>
      <c r="H26" s="23"/>
      <c r="I26" s="23"/>
      <c r="J26" s="22">
        <v>5.31</v>
      </c>
      <c r="K26" s="22"/>
      <c r="L26" s="22"/>
      <c r="M26" s="22"/>
      <c r="N26" s="22"/>
      <c r="O26" s="22">
        <v>57.72</v>
      </c>
      <c r="P26" s="22"/>
      <c r="Q26" s="22"/>
      <c r="R26" s="22"/>
      <c r="S26" s="22"/>
      <c r="T26" s="19"/>
    </row>
    <row r="27" spans="1:20" ht="8.25" customHeight="1">
      <c r="A27" s="18">
        <f t="shared" si="0"/>
        <v>62.07</v>
      </c>
      <c r="B27" s="19" t="s">
        <v>103</v>
      </c>
      <c r="C27" s="20" t="s">
        <v>104</v>
      </c>
      <c r="D27" s="21">
        <f t="shared" si="1"/>
        <v>62.07</v>
      </c>
      <c r="E27" s="19">
        <v>18.26</v>
      </c>
      <c r="F27" s="25"/>
      <c r="G27" s="25"/>
      <c r="H27" s="25"/>
      <c r="I27" s="25">
        <v>29.38</v>
      </c>
      <c r="J27" s="19"/>
      <c r="K27" s="19"/>
      <c r="L27" s="19">
        <v>14.43</v>
      </c>
      <c r="M27" s="19"/>
      <c r="N27" s="19"/>
      <c r="O27" s="19"/>
      <c r="P27" s="19"/>
      <c r="Q27" s="19"/>
      <c r="R27" s="19"/>
      <c r="S27" s="19"/>
      <c r="T27" s="19"/>
    </row>
    <row r="28" spans="1:20" ht="8.25" customHeight="1">
      <c r="A28" s="18">
        <f t="shared" si="0"/>
        <v>61.059999999999995</v>
      </c>
      <c r="B28" s="19" t="s">
        <v>17</v>
      </c>
      <c r="C28" s="20" t="s">
        <v>5</v>
      </c>
      <c r="D28" s="21">
        <f t="shared" si="1"/>
        <v>61.059999999999995</v>
      </c>
      <c r="E28" s="22">
        <v>46.48</v>
      </c>
      <c r="F28" s="23"/>
      <c r="G28" s="23"/>
      <c r="H28" s="23"/>
      <c r="I28" s="23"/>
      <c r="J28" s="22"/>
      <c r="K28" s="22"/>
      <c r="L28" s="22"/>
      <c r="M28" s="22"/>
      <c r="N28" s="22"/>
      <c r="O28" s="22"/>
      <c r="P28" s="22"/>
      <c r="Q28" s="22">
        <v>14.58</v>
      </c>
      <c r="R28" s="22"/>
      <c r="S28" s="22"/>
      <c r="T28" s="19"/>
    </row>
    <row r="29" spans="1:20" ht="8.25" customHeight="1">
      <c r="A29" s="18">
        <f t="shared" si="0"/>
        <v>60.120000000000005</v>
      </c>
      <c r="B29" s="19" t="s">
        <v>45</v>
      </c>
      <c r="C29" s="20" t="s">
        <v>15</v>
      </c>
      <c r="D29" s="21">
        <f t="shared" si="1"/>
        <v>60.120000000000005</v>
      </c>
      <c r="E29" s="22">
        <v>29.88</v>
      </c>
      <c r="F29" s="23"/>
      <c r="G29" s="23">
        <v>4.29</v>
      </c>
      <c r="H29" s="23"/>
      <c r="I29" s="23"/>
      <c r="J29" s="22"/>
      <c r="K29" s="22">
        <v>8.28</v>
      </c>
      <c r="L29" s="22"/>
      <c r="M29" s="22">
        <v>17.67</v>
      </c>
      <c r="N29" s="22"/>
      <c r="O29" s="22"/>
      <c r="P29" s="22"/>
      <c r="Q29" s="22"/>
      <c r="R29" s="22"/>
      <c r="S29" s="22"/>
      <c r="T29" s="19"/>
    </row>
    <row r="30" spans="1:20" ht="8.25" customHeight="1">
      <c r="A30" s="18">
        <f t="shared" si="0"/>
        <v>58.5</v>
      </c>
      <c r="B30" s="19" t="s">
        <v>210</v>
      </c>
      <c r="C30" s="20" t="s">
        <v>19</v>
      </c>
      <c r="D30" s="21">
        <f t="shared" si="1"/>
        <v>58.5</v>
      </c>
      <c r="E30" s="19"/>
      <c r="F30" s="25"/>
      <c r="G30" s="25"/>
      <c r="H30" s="25"/>
      <c r="I30" s="25"/>
      <c r="J30" s="19"/>
      <c r="K30" s="19"/>
      <c r="L30" s="19"/>
      <c r="M30" s="19"/>
      <c r="N30" s="19"/>
      <c r="O30" s="19">
        <v>58.5</v>
      </c>
      <c r="P30" s="19"/>
      <c r="Q30" s="19"/>
      <c r="R30" s="19"/>
      <c r="S30" s="19"/>
      <c r="T30" s="19"/>
    </row>
    <row r="31" spans="1:20" ht="8.25" customHeight="1">
      <c r="A31" s="18">
        <f t="shared" si="0"/>
        <v>56.92</v>
      </c>
      <c r="B31" s="19" t="s">
        <v>56</v>
      </c>
      <c r="C31" s="20" t="s">
        <v>24</v>
      </c>
      <c r="D31" s="21">
        <v>56.92</v>
      </c>
      <c r="E31" s="19"/>
      <c r="F31" s="25"/>
      <c r="G31" s="25"/>
      <c r="H31" s="25"/>
      <c r="I31" s="25"/>
      <c r="J31" s="19"/>
      <c r="K31" s="19"/>
      <c r="L31" s="19"/>
      <c r="M31" s="19"/>
      <c r="N31" s="19"/>
      <c r="O31" s="19"/>
      <c r="P31" s="19"/>
      <c r="Q31" s="19"/>
      <c r="R31" s="19">
        <v>32.94</v>
      </c>
      <c r="S31" s="19">
        <v>13.44</v>
      </c>
      <c r="T31" s="19">
        <v>10.54</v>
      </c>
    </row>
    <row r="32" spans="1:20" ht="8.25" customHeight="1">
      <c r="A32" s="18">
        <f t="shared" si="0"/>
        <v>55.38</v>
      </c>
      <c r="B32" s="19" t="s">
        <v>213</v>
      </c>
      <c r="C32" s="20" t="s">
        <v>19</v>
      </c>
      <c r="D32" s="21">
        <f>SUM(E32:S32)</f>
        <v>55.38</v>
      </c>
      <c r="E32" s="19"/>
      <c r="F32" s="25"/>
      <c r="G32" s="25"/>
      <c r="H32" s="25"/>
      <c r="I32" s="25"/>
      <c r="J32" s="19"/>
      <c r="K32" s="19"/>
      <c r="L32" s="19"/>
      <c r="M32" s="19"/>
      <c r="N32" s="19"/>
      <c r="O32" s="19">
        <v>55.38</v>
      </c>
      <c r="P32" s="19"/>
      <c r="Q32" s="19"/>
      <c r="R32" s="19"/>
      <c r="S32" s="19"/>
      <c r="T32" s="19"/>
    </row>
    <row r="33" spans="1:20" ht="8.25" customHeight="1">
      <c r="A33" s="18">
        <f t="shared" si="0"/>
        <v>49.66</v>
      </c>
      <c r="B33" s="19" t="s">
        <v>176</v>
      </c>
      <c r="C33" s="20" t="s">
        <v>19</v>
      </c>
      <c r="D33" s="21">
        <f>SUM(E33:S33)</f>
        <v>49.66</v>
      </c>
      <c r="E33" s="19"/>
      <c r="F33" s="25"/>
      <c r="G33" s="25"/>
      <c r="H33" s="25"/>
      <c r="I33" s="25">
        <v>29.38</v>
      </c>
      <c r="J33" s="19"/>
      <c r="K33" s="19"/>
      <c r="L33" s="19"/>
      <c r="M33" s="19"/>
      <c r="N33" s="19"/>
      <c r="O33" s="19">
        <v>20.28</v>
      </c>
      <c r="P33" s="19"/>
      <c r="Q33" s="19"/>
      <c r="R33" s="19"/>
      <c r="S33" s="19"/>
      <c r="T33" s="19"/>
    </row>
    <row r="34" spans="1:20" ht="8.25" customHeight="1">
      <c r="A34" s="18">
        <f t="shared" si="0"/>
        <v>45.63</v>
      </c>
      <c r="B34" s="19" t="s">
        <v>89</v>
      </c>
      <c r="C34" s="20" t="s">
        <v>12</v>
      </c>
      <c r="D34" s="21">
        <f>SUM(E34:S34)</f>
        <v>45.63</v>
      </c>
      <c r="E34" s="19"/>
      <c r="F34" s="25"/>
      <c r="G34" s="25"/>
      <c r="H34" s="25">
        <v>11.07</v>
      </c>
      <c r="I34" s="25"/>
      <c r="J34" s="19"/>
      <c r="K34" s="19"/>
      <c r="L34" s="19"/>
      <c r="M34" s="19"/>
      <c r="N34" s="19"/>
      <c r="O34" s="19"/>
      <c r="P34" s="19">
        <v>34.56</v>
      </c>
      <c r="Q34" s="19"/>
      <c r="R34" s="19"/>
      <c r="S34" s="19"/>
      <c r="T34" s="74"/>
    </row>
    <row r="35" spans="1:20" ht="8.25" customHeight="1">
      <c r="A35" s="18">
        <f t="shared" si="0"/>
        <v>35.35</v>
      </c>
      <c r="B35" s="19" t="s">
        <v>80</v>
      </c>
      <c r="C35" s="20" t="s">
        <v>7</v>
      </c>
      <c r="D35" s="21">
        <f>SUM(E35:S35)</f>
        <v>35.35</v>
      </c>
      <c r="E35" s="19"/>
      <c r="F35" s="25"/>
      <c r="G35" s="25">
        <v>2.73</v>
      </c>
      <c r="H35" s="25"/>
      <c r="I35" s="25">
        <v>5.65</v>
      </c>
      <c r="J35" s="19"/>
      <c r="K35" s="19"/>
      <c r="L35" s="19"/>
      <c r="M35" s="19">
        <v>26.97</v>
      </c>
      <c r="N35" s="19"/>
      <c r="O35" s="19"/>
      <c r="P35" s="19"/>
      <c r="Q35" s="19"/>
      <c r="R35" s="19"/>
      <c r="S35" s="19"/>
      <c r="T35" s="19"/>
    </row>
    <row r="36" spans="1:20" ht="8.25" customHeight="1">
      <c r="A36" s="18">
        <f t="shared" si="0"/>
        <v>31.37</v>
      </c>
      <c r="B36" s="19" t="s">
        <v>18</v>
      </c>
      <c r="C36" s="20" t="s">
        <v>15</v>
      </c>
      <c r="D36" s="21">
        <f>SUM(E36:S36)</f>
        <v>31.37</v>
      </c>
      <c r="E36" s="19"/>
      <c r="F36" s="25"/>
      <c r="G36" s="25"/>
      <c r="H36" s="25">
        <v>7.02</v>
      </c>
      <c r="I36" s="25"/>
      <c r="J36" s="19"/>
      <c r="K36" s="19"/>
      <c r="L36" s="19">
        <v>4.07</v>
      </c>
      <c r="M36" s="19"/>
      <c r="N36" s="19"/>
      <c r="O36" s="19"/>
      <c r="P36" s="19">
        <v>14.4</v>
      </c>
      <c r="Q36" s="19"/>
      <c r="R36" s="19"/>
      <c r="S36" s="19">
        <v>5.88</v>
      </c>
      <c r="T36" s="19"/>
    </row>
    <row r="37" spans="1:20" ht="8.25" customHeight="1">
      <c r="A37" s="18">
        <f aca="true" t="shared" si="2" ref="A37:A60">SUM(0+D37)</f>
        <v>29.700000000000003</v>
      </c>
      <c r="B37" s="19" t="s">
        <v>204</v>
      </c>
      <c r="C37" s="20" t="s">
        <v>27</v>
      </c>
      <c r="D37" s="21">
        <f>SUM(E37:T37)</f>
        <v>29.700000000000003</v>
      </c>
      <c r="E37" s="19"/>
      <c r="F37" s="25"/>
      <c r="G37" s="25"/>
      <c r="H37" s="25"/>
      <c r="I37" s="25"/>
      <c r="J37" s="19"/>
      <c r="K37" s="19"/>
      <c r="L37" s="19"/>
      <c r="M37" s="19"/>
      <c r="N37" s="19"/>
      <c r="O37" s="19"/>
      <c r="P37" s="19"/>
      <c r="Q37" s="19"/>
      <c r="R37" s="19"/>
      <c r="S37" s="19">
        <v>9.24</v>
      </c>
      <c r="T37" s="74">
        <v>20.46</v>
      </c>
    </row>
    <row r="38" spans="1:20" ht="8.25" customHeight="1">
      <c r="A38" s="18">
        <f t="shared" si="2"/>
        <v>28.71</v>
      </c>
      <c r="B38" s="19" t="s">
        <v>40</v>
      </c>
      <c r="C38" s="20" t="s">
        <v>19</v>
      </c>
      <c r="D38" s="21">
        <f>SUM(E38:S38)</f>
        <v>28.71</v>
      </c>
      <c r="E38" s="22">
        <v>14.94</v>
      </c>
      <c r="F38" s="23">
        <v>4.41</v>
      </c>
      <c r="G38" s="23"/>
      <c r="H38" s="23"/>
      <c r="I38" s="23"/>
      <c r="J38" s="22"/>
      <c r="K38" s="22"/>
      <c r="L38" s="22"/>
      <c r="M38" s="22"/>
      <c r="N38" s="22"/>
      <c r="O38" s="22"/>
      <c r="P38" s="22">
        <v>9.36</v>
      </c>
      <c r="Q38" s="22"/>
      <c r="R38" s="22"/>
      <c r="S38" s="22"/>
      <c r="T38" s="19"/>
    </row>
    <row r="39" spans="1:20" ht="8.25" customHeight="1">
      <c r="A39" s="18">
        <f t="shared" si="2"/>
        <v>25.92</v>
      </c>
      <c r="B39" s="19" t="s">
        <v>188</v>
      </c>
      <c r="C39" s="20" t="s">
        <v>24</v>
      </c>
      <c r="D39" s="21">
        <f>SUM(E39:S39)</f>
        <v>25.92</v>
      </c>
      <c r="E39" s="19"/>
      <c r="F39" s="25"/>
      <c r="G39" s="25"/>
      <c r="H39" s="25"/>
      <c r="I39" s="25"/>
      <c r="J39" s="19"/>
      <c r="K39" s="19"/>
      <c r="L39" s="19"/>
      <c r="M39" s="19"/>
      <c r="N39" s="19"/>
      <c r="O39" s="19"/>
      <c r="P39" s="19"/>
      <c r="Q39" s="19"/>
      <c r="R39" s="19">
        <v>10.8</v>
      </c>
      <c r="S39" s="19">
        <v>15.12</v>
      </c>
      <c r="T39" s="74"/>
    </row>
    <row r="40" spans="1:20" ht="8.25" customHeight="1">
      <c r="A40" s="18">
        <f t="shared" si="2"/>
        <v>22.18</v>
      </c>
      <c r="B40" s="19" t="s">
        <v>100</v>
      </c>
      <c r="C40" s="20" t="s">
        <v>7</v>
      </c>
      <c r="D40" s="21">
        <f>SUM(E40:S40)</f>
        <v>22.18</v>
      </c>
      <c r="E40" s="19"/>
      <c r="F40" s="25"/>
      <c r="G40" s="25"/>
      <c r="H40" s="25">
        <v>9.18</v>
      </c>
      <c r="I40" s="25">
        <v>9.04</v>
      </c>
      <c r="J40" s="19"/>
      <c r="K40" s="19"/>
      <c r="L40" s="19"/>
      <c r="M40" s="19"/>
      <c r="N40" s="19"/>
      <c r="O40" s="19"/>
      <c r="P40" s="19">
        <v>3.96</v>
      </c>
      <c r="Q40" s="19"/>
      <c r="R40" s="19"/>
      <c r="S40" s="19"/>
      <c r="T40" s="74"/>
    </row>
    <row r="41" spans="1:20" ht="8.25" customHeight="1">
      <c r="A41" s="18">
        <f t="shared" si="2"/>
        <v>21.84</v>
      </c>
      <c r="B41" s="19" t="s">
        <v>211</v>
      </c>
      <c r="C41" s="20" t="s">
        <v>19</v>
      </c>
      <c r="D41" s="21">
        <f>SUM(E41:S41)</f>
        <v>21.84</v>
      </c>
      <c r="E41" s="19"/>
      <c r="F41" s="25"/>
      <c r="G41" s="25"/>
      <c r="H41" s="25"/>
      <c r="I41" s="25"/>
      <c r="J41" s="19"/>
      <c r="K41" s="19"/>
      <c r="L41" s="19"/>
      <c r="M41" s="19"/>
      <c r="N41" s="19"/>
      <c r="O41" s="19">
        <v>21.84</v>
      </c>
      <c r="P41" s="19"/>
      <c r="Q41" s="19"/>
      <c r="R41" s="19"/>
      <c r="S41" s="19"/>
      <c r="T41" s="19"/>
    </row>
    <row r="42" spans="1:20" ht="8.25" customHeight="1">
      <c r="A42" s="18">
        <f t="shared" si="2"/>
        <v>21.66</v>
      </c>
      <c r="B42" s="19" t="s">
        <v>159</v>
      </c>
      <c r="C42" s="20" t="s">
        <v>24</v>
      </c>
      <c r="D42" s="21">
        <f>SUM(E42:T42)</f>
        <v>21.66</v>
      </c>
      <c r="E42" s="22"/>
      <c r="F42" s="23">
        <v>5.04</v>
      </c>
      <c r="G42" s="23"/>
      <c r="H42" s="23"/>
      <c r="I42" s="23"/>
      <c r="J42" s="22">
        <v>4.72</v>
      </c>
      <c r="K42" s="22"/>
      <c r="L42" s="22"/>
      <c r="M42" s="22"/>
      <c r="N42" s="22"/>
      <c r="O42" s="22"/>
      <c r="P42" s="22"/>
      <c r="Q42" s="22"/>
      <c r="R42" s="22"/>
      <c r="S42" s="22">
        <v>7.56</v>
      </c>
      <c r="T42" s="19">
        <v>4.34</v>
      </c>
    </row>
    <row r="43" spans="1:20" ht="8.25" customHeight="1">
      <c r="A43" s="18">
        <f t="shared" si="2"/>
        <v>20.34</v>
      </c>
      <c r="B43" s="19" t="s">
        <v>99</v>
      </c>
      <c r="C43" s="20" t="s">
        <v>7</v>
      </c>
      <c r="D43" s="21">
        <f aca="true" t="shared" si="3" ref="D43:D50">SUM(E43:S43)</f>
        <v>20.34</v>
      </c>
      <c r="E43" s="22"/>
      <c r="F43" s="23"/>
      <c r="G43" s="23"/>
      <c r="H43" s="23"/>
      <c r="I43" s="23">
        <v>20.34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74"/>
    </row>
    <row r="44" spans="1:20" ht="8.25" customHeight="1">
      <c r="A44" s="18">
        <f t="shared" si="2"/>
        <v>19.98</v>
      </c>
      <c r="B44" s="19" t="s">
        <v>83</v>
      </c>
      <c r="C44" s="20" t="s">
        <v>12</v>
      </c>
      <c r="D44" s="21">
        <f t="shared" si="3"/>
        <v>19.98</v>
      </c>
      <c r="E44" s="19"/>
      <c r="F44" s="25"/>
      <c r="G44" s="25"/>
      <c r="H44" s="25">
        <v>4.86</v>
      </c>
      <c r="I44" s="25"/>
      <c r="J44" s="19"/>
      <c r="K44" s="19"/>
      <c r="L44" s="19"/>
      <c r="M44" s="19"/>
      <c r="N44" s="19"/>
      <c r="O44" s="19"/>
      <c r="P44" s="19">
        <v>15.12</v>
      </c>
      <c r="Q44" s="19"/>
      <c r="R44" s="19"/>
      <c r="S44" s="19"/>
      <c r="T44" s="19"/>
    </row>
    <row r="45" spans="1:20" ht="8.25" customHeight="1">
      <c r="A45" s="18">
        <f t="shared" si="2"/>
        <v>19.32</v>
      </c>
      <c r="B45" s="19" t="s">
        <v>86</v>
      </c>
      <c r="C45" s="20" t="s">
        <v>15</v>
      </c>
      <c r="D45" s="21">
        <f t="shared" si="3"/>
        <v>19.32</v>
      </c>
      <c r="E45" s="22"/>
      <c r="F45" s="23"/>
      <c r="G45" s="23"/>
      <c r="H45" s="23"/>
      <c r="I45" s="23"/>
      <c r="J45" s="22"/>
      <c r="K45" s="22">
        <v>19.32</v>
      </c>
      <c r="L45" s="22"/>
      <c r="M45" s="22"/>
      <c r="N45" s="22"/>
      <c r="O45" s="22"/>
      <c r="P45" s="22"/>
      <c r="Q45" s="22"/>
      <c r="R45" s="22"/>
      <c r="S45" s="22"/>
      <c r="T45" s="19"/>
    </row>
    <row r="46" spans="1:20" ht="8.25" customHeight="1">
      <c r="A46" s="18">
        <f t="shared" si="2"/>
        <v>15.82</v>
      </c>
      <c r="B46" s="19" t="s">
        <v>105</v>
      </c>
      <c r="C46" s="20" t="s">
        <v>7</v>
      </c>
      <c r="D46" s="21">
        <f t="shared" si="3"/>
        <v>15.82</v>
      </c>
      <c r="E46" s="19"/>
      <c r="F46" s="25"/>
      <c r="G46" s="25"/>
      <c r="H46" s="25"/>
      <c r="I46" s="25">
        <v>15.82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8.25" customHeight="1">
      <c r="A47" s="18">
        <f t="shared" si="2"/>
        <v>14.94</v>
      </c>
      <c r="B47" s="19" t="s">
        <v>115</v>
      </c>
      <c r="C47" s="20" t="s">
        <v>15</v>
      </c>
      <c r="D47" s="21">
        <f t="shared" si="3"/>
        <v>14.94</v>
      </c>
      <c r="E47" s="19">
        <v>14.94</v>
      </c>
      <c r="F47" s="25"/>
      <c r="G47" s="25"/>
      <c r="H47" s="25"/>
      <c r="I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8.25" customHeight="1">
      <c r="A48" s="18">
        <f t="shared" si="2"/>
        <v>13.43</v>
      </c>
      <c r="B48" s="19" t="s">
        <v>173</v>
      </c>
      <c r="C48" s="20" t="s">
        <v>41</v>
      </c>
      <c r="D48" s="21">
        <f t="shared" si="3"/>
        <v>13.43</v>
      </c>
      <c r="E48" s="22"/>
      <c r="F48" s="23"/>
      <c r="G48" s="23"/>
      <c r="H48" s="23"/>
      <c r="I48" s="23">
        <v>7.91</v>
      </c>
      <c r="J48" s="22"/>
      <c r="K48" s="22">
        <v>5.52</v>
      </c>
      <c r="L48" s="22"/>
      <c r="M48" s="22"/>
      <c r="N48" s="22"/>
      <c r="O48" s="22"/>
      <c r="P48" s="22"/>
      <c r="Q48" s="22"/>
      <c r="R48" s="22"/>
      <c r="S48" s="22"/>
      <c r="T48" s="19"/>
    </row>
    <row r="49" spans="1:20" ht="8.25" customHeight="1">
      <c r="A49" s="18">
        <f t="shared" si="2"/>
        <v>13.28</v>
      </c>
      <c r="B49" s="19" t="s">
        <v>54</v>
      </c>
      <c r="C49" s="20" t="s">
        <v>39</v>
      </c>
      <c r="D49" s="21">
        <f t="shared" si="3"/>
        <v>13.28</v>
      </c>
      <c r="E49" s="19">
        <v>13.28</v>
      </c>
      <c r="F49" s="25"/>
      <c r="G49" s="25"/>
      <c r="H49" s="25"/>
      <c r="I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8.25" customHeight="1">
      <c r="A50" s="18">
        <f t="shared" si="2"/>
        <v>13.28</v>
      </c>
      <c r="B50" s="19" t="s">
        <v>53</v>
      </c>
      <c r="C50" s="20" t="s">
        <v>5</v>
      </c>
      <c r="D50" s="21">
        <f t="shared" si="3"/>
        <v>13.28</v>
      </c>
      <c r="E50" s="19">
        <v>13.28</v>
      </c>
      <c r="F50" s="25"/>
      <c r="G50" s="25"/>
      <c r="H50" s="25"/>
      <c r="I50" s="25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8.25" customHeight="1">
      <c r="A51" s="18">
        <f t="shared" si="2"/>
        <v>11.46</v>
      </c>
      <c r="B51" s="19" t="s">
        <v>151</v>
      </c>
      <c r="C51" s="20" t="s">
        <v>24</v>
      </c>
      <c r="D51" s="21">
        <f>SUM(E51:T51)</f>
        <v>11.46</v>
      </c>
      <c r="E51" s="19"/>
      <c r="F51" s="25"/>
      <c r="G51" s="25"/>
      <c r="H51" s="25"/>
      <c r="I51" s="25"/>
      <c r="J51" s="19"/>
      <c r="K51" s="19"/>
      <c r="L51" s="19"/>
      <c r="M51" s="19"/>
      <c r="N51" s="19"/>
      <c r="O51" s="19"/>
      <c r="P51" s="19"/>
      <c r="Q51" s="19"/>
      <c r="R51" s="19"/>
      <c r="S51" s="19">
        <v>5.88</v>
      </c>
      <c r="T51" s="19">
        <v>5.58</v>
      </c>
    </row>
    <row r="52" spans="1:20" ht="8.25" customHeight="1">
      <c r="A52" s="18">
        <f t="shared" si="2"/>
        <v>11.34</v>
      </c>
      <c r="B52" s="19" t="s">
        <v>206</v>
      </c>
      <c r="C52" s="20" t="s">
        <v>19</v>
      </c>
      <c r="D52" s="21">
        <f aca="true" t="shared" si="4" ref="D52:D60">SUM(E52:S52)</f>
        <v>11.34</v>
      </c>
      <c r="E52" s="19"/>
      <c r="F52" s="25"/>
      <c r="G52" s="25"/>
      <c r="H52" s="25"/>
      <c r="I52" s="25"/>
      <c r="J52" s="19"/>
      <c r="K52" s="19"/>
      <c r="L52" s="19"/>
      <c r="M52" s="19"/>
      <c r="N52" s="19"/>
      <c r="O52" s="19">
        <v>5.46</v>
      </c>
      <c r="P52" s="19"/>
      <c r="Q52" s="19"/>
      <c r="R52" s="19"/>
      <c r="S52" s="19">
        <v>5.88</v>
      </c>
      <c r="T52" s="19"/>
    </row>
    <row r="53" spans="1:20" ht="8.25" customHeight="1">
      <c r="A53" s="18">
        <f t="shared" si="2"/>
        <v>10.17</v>
      </c>
      <c r="B53" s="19" t="s">
        <v>97</v>
      </c>
      <c r="C53" s="20" t="s">
        <v>7</v>
      </c>
      <c r="D53" s="21">
        <f t="shared" si="4"/>
        <v>10.17</v>
      </c>
      <c r="E53" s="19"/>
      <c r="F53" s="25"/>
      <c r="G53" s="25"/>
      <c r="H53" s="25"/>
      <c r="I53" s="25">
        <v>10.17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8.25" customHeight="1">
      <c r="A54" s="18">
        <f t="shared" si="2"/>
        <v>7.36</v>
      </c>
      <c r="B54" s="19" t="s">
        <v>21</v>
      </c>
      <c r="C54" s="20" t="s">
        <v>15</v>
      </c>
      <c r="D54" s="21">
        <f t="shared" si="4"/>
        <v>7.36</v>
      </c>
      <c r="E54" s="19"/>
      <c r="F54" s="25"/>
      <c r="G54" s="25"/>
      <c r="H54" s="25"/>
      <c r="I54" s="25"/>
      <c r="J54" s="19"/>
      <c r="K54" s="19">
        <v>7.36</v>
      </c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8.25" customHeight="1">
      <c r="A55" s="18">
        <f t="shared" si="2"/>
        <v>7.02</v>
      </c>
      <c r="B55" s="19" t="s">
        <v>212</v>
      </c>
      <c r="C55" s="20" t="s">
        <v>19</v>
      </c>
      <c r="D55" s="21">
        <f t="shared" si="4"/>
        <v>7.02</v>
      </c>
      <c r="E55" s="19"/>
      <c r="F55" s="25"/>
      <c r="G55" s="25"/>
      <c r="H55" s="25"/>
      <c r="I55" s="25"/>
      <c r="J55" s="19"/>
      <c r="K55" s="19"/>
      <c r="L55" s="19"/>
      <c r="M55" s="19"/>
      <c r="N55" s="19"/>
      <c r="O55" s="19">
        <v>7.02</v>
      </c>
      <c r="P55" s="19"/>
      <c r="Q55" s="19"/>
      <c r="R55" s="19"/>
      <c r="S55" s="19"/>
      <c r="T55" s="19"/>
    </row>
    <row r="56" spans="1:20" ht="8.25" customHeight="1">
      <c r="A56" s="18">
        <f t="shared" si="2"/>
        <v>6.51</v>
      </c>
      <c r="B56" s="19" t="s">
        <v>87</v>
      </c>
      <c r="C56" s="20" t="s">
        <v>7</v>
      </c>
      <c r="D56" s="21">
        <f t="shared" si="4"/>
        <v>6.51</v>
      </c>
      <c r="E56" s="19"/>
      <c r="F56" s="25"/>
      <c r="G56" s="25"/>
      <c r="H56" s="25"/>
      <c r="I56" s="25"/>
      <c r="J56" s="19"/>
      <c r="K56" s="19"/>
      <c r="L56" s="19"/>
      <c r="M56" s="19">
        <v>6.51</v>
      </c>
      <c r="N56" s="19"/>
      <c r="O56" s="19"/>
      <c r="P56" s="19"/>
      <c r="Q56" s="19"/>
      <c r="R56" s="19"/>
      <c r="S56" s="19"/>
      <c r="T56" s="19"/>
    </row>
    <row r="57" spans="1:20" ht="8.25" customHeight="1">
      <c r="A57" s="18">
        <f t="shared" si="2"/>
        <v>2.96</v>
      </c>
      <c r="B57" s="19" t="s">
        <v>156</v>
      </c>
      <c r="C57" s="20" t="s">
        <v>5</v>
      </c>
      <c r="D57" s="21">
        <f t="shared" si="4"/>
        <v>2.96</v>
      </c>
      <c r="E57" s="19"/>
      <c r="F57" s="25"/>
      <c r="G57" s="25"/>
      <c r="H57" s="25"/>
      <c r="I57" s="25"/>
      <c r="J57" s="19"/>
      <c r="K57" s="19"/>
      <c r="L57" s="19">
        <v>2.96</v>
      </c>
      <c r="M57" s="19"/>
      <c r="N57" s="19"/>
      <c r="O57" s="19"/>
      <c r="P57" s="19"/>
      <c r="Q57" s="19"/>
      <c r="R57" s="19"/>
      <c r="S57" s="19"/>
      <c r="T57" s="19"/>
    </row>
    <row r="58" spans="1:20" ht="8.25" customHeight="1">
      <c r="A58" s="18">
        <f t="shared" si="2"/>
        <v>0</v>
      </c>
      <c r="B58" s="19"/>
      <c r="C58" s="20"/>
      <c r="D58" s="21">
        <f t="shared" si="4"/>
        <v>0</v>
      </c>
      <c r="E58" s="19"/>
      <c r="F58" s="25"/>
      <c r="G58" s="25"/>
      <c r="H58" s="25"/>
      <c r="I58" s="25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8.25" customHeight="1">
      <c r="A59" s="18">
        <f t="shared" si="2"/>
        <v>0</v>
      </c>
      <c r="B59" s="19"/>
      <c r="C59" s="20"/>
      <c r="D59" s="21">
        <f t="shared" si="4"/>
        <v>0</v>
      </c>
      <c r="E59" s="19"/>
      <c r="F59" s="25"/>
      <c r="G59" s="25"/>
      <c r="H59" s="25"/>
      <c r="I59" s="25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8.25" customHeight="1">
      <c r="A60" s="18">
        <f t="shared" si="2"/>
        <v>0</v>
      </c>
      <c r="B60" s="19"/>
      <c r="C60" s="20"/>
      <c r="D60" s="21">
        <f t="shared" si="4"/>
        <v>0</v>
      </c>
      <c r="E60" s="19"/>
      <c r="F60" s="25"/>
      <c r="G60" s="25"/>
      <c r="H60" s="25"/>
      <c r="I60" s="25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6:9" ht="8.25" customHeight="1">
      <c r="F61" s="32"/>
      <c r="G61" s="32"/>
      <c r="H61" s="32"/>
      <c r="I61" s="32"/>
    </row>
    <row r="62" spans="6:9" ht="8.25" customHeight="1">
      <c r="F62" s="32"/>
      <c r="G62" s="32"/>
      <c r="H62" s="32"/>
      <c r="I62" s="32"/>
    </row>
    <row r="63" spans="6:9" ht="8.25" customHeight="1">
      <c r="F63" s="32"/>
      <c r="G63" s="32"/>
      <c r="H63" s="32"/>
      <c r="I63" s="32"/>
    </row>
    <row r="64" spans="6:9" ht="8.25" customHeight="1">
      <c r="F64" s="32"/>
      <c r="G64" s="32"/>
      <c r="H64" s="32"/>
      <c r="I64" s="32"/>
    </row>
    <row r="65" spans="6:9" ht="8.25" customHeight="1">
      <c r="F65" s="32"/>
      <c r="G65" s="32"/>
      <c r="H65" s="32"/>
      <c r="I65" s="32"/>
    </row>
    <row r="66" spans="6:9" ht="8.25" customHeight="1">
      <c r="F66" s="32"/>
      <c r="G66" s="32"/>
      <c r="H66" s="32"/>
      <c r="I66" s="32"/>
    </row>
    <row r="67" spans="6:9" ht="8.25" customHeight="1">
      <c r="F67" s="32"/>
      <c r="G67" s="32"/>
      <c r="H67" s="32"/>
      <c r="I67" s="32"/>
    </row>
    <row r="68" spans="6:9" ht="8.25" customHeight="1">
      <c r="F68" s="32"/>
      <c r="G68" s="32"/>
      <c r="H68" s="32"/>
      <c r="I68" s="32"/>
    </row>
    <row r="69" spans="6:9" ht="8.25" customHeight="1">
      <c r="F69" s="32"/>
      <c r="G69" s="32"/>
      <c r="H69" s="32"/>
      <c r="I69" s="32"/>
    </row>
    <row r="70" spans="6:9" ht="8.25" customHeight="1">
      <c r="F70" s="32"/>
      <c r="G70" s="32"/>
      <c r="H70" s="32"/>
      <c r="I70" s="32"/>
    </row>
    <row r="71" spans="6:9" ht="8.25" customHeight="1">
      <c r="F71" s="32"/>
      <c r="G71" s="32"/>
      <c r="H71" s="32"/>
      <c r="I71" s="32"/>
    </row>
    <row r="72" spans="6:9" ht="8.25" customHeight="1">
      <c r="F72" s="32"/>
      <c r="G72" s="32"/>
      <c r="H72" s="32"/>
      <c r="I72" s="32"/>
    </row>
    <row r="73" spans="6:9" ht="8.25" customHeight="1">
      <c r="F73" s="32"/>
      <c r="G73" s="32"/>
      <c r="H73" s="32"/>
      <c r="I73" s="32"/>
    </row>
    <row r="74" spans="6:9" ht="8.25" customHeight="1">
      <c r="F74" s="32"/>
      <c r="G74" s="32"/>
      <c r="H74" s="32"/>
      <c r="I74" s="32"/>
    </row>
    <row r="75" spans="6:9" ht="8.25" customHeight="1">
      <c r="F75" s="32"/>
      <c r="G75" s="32"/>
      <c r="H75" s="32"/>
      <c r="I75" s="32"/>
    </row>
    <row r="76" spans="6:9" ht="8.25" customHeight="1">
      <c r="F76" s="32"/>
      <c r="G76" s="32"/>
      <c r="H76" s="32"/>
      <c r="I76" s="32"/>
    </row>
    <row r="77" spans="6:9" ht="8.25" customHeight="1">
      <c r="F77" s="32"/>
      <c r="G77" s="32"/>
      <c r="H77" s="32"/>
      <c r="I77" s="32"/>
    </row>
    <row r="78" spans="6:9" ht="8.25" customHeight="1">
      <c r="F78" s="32"/>
      <c r="G78" s="32"/>
      <c r="H78" s="32"/>
      <c r="I78" s="32"/>
    </row>
    <row r="79" spans="6:9" ht="8.25" customHeight="1">
      <c r="F79" s="32"/>
      <c r="G79" s="32"/>
      <c r="H79" s="32"/>
      <c r="I79" s="32"/>
    </row>
    <row r="80" spans="6:9" ht="8.25" customHeight="1">
      <c r="F80" s="32"/>
      <c r="G80" s="32"/>
      <c r="H80" s="32"/>
      <c r="I80" s="32"/>
    </row>
    <row r="81" spans="6:9" ht="8.25" customHeight="1">
      <c r="F81" s="32"/>
      <c r="G81" s="32"/>
      <c r="H81" s="32"/>
      <c r="I81" s="32"/>
    </row>
    <row r="82" spans="6:9" ht="8.25" customHeight="1">
      <c r="F82" s="32"/>
      <c r="G82" s="32"/>
      <c r="H82" s="32"/>
      <c r="I82" s="32"/>
    </row>
    <row r="83" spans="6:9" ht="8.25" customHeight="1">
      <c r="F83" s="32"/>
      <c r="G83" s="32"/>
      <c r="H83" s="32"/>
      <c r="I83" s="32"/>
    </row>
    <row r="84" spans="6:9" ht="8.25" customHeight="1">
      <c r="F84" s="32"/>
      <c r="G84" s="32"/>
      <c r="H84" s="32"/>
      <c r="I84" s="32"/>
    </row>
    <row r="85" spans="6:9" ht="8.25" customHeight="1">
      <c r="F85" s="32"/>
      <c r="G85" s="32"/>
      <c r="H85" s="32"/>
      <c r="I85" s="32"/>
    </row>
    <row r="86" spans="6:9" ht="8.25" customHeight="1">
      <c r="F86" s="32"/>
      <c r="G86" s="32"/>
      <c r="H86" s="32"/>
      <c r="I86" s="32"/>
    </row>
    <row r="87" spans="6:9" ht="8.25" customHeight="1">
      <c r="F87" s="32"/>
      <c r="G87" s="32"/>
      <c r="H87" s="32"/>
      <c r="I87" s="32"/>
    </row>
    <row r="88" spans="6:9" ht="8.25" customHeight="1">
      <c r="F88" s="32"/>
      <c r="G88" s="32"/>
      <c r="H88" s="32"/>
      <c r="I88" s="32"/>
    </row>
    <row r="89" spans="6:9" ht="8.25" customHeight="1">
      <c r="F89" s="32"/>
      <c r="G89" s="32"/>
      <c r="H89" s="32"/>
      <c r="I89" s="32"/>
    </row>
    <row r="90" spans="6:9" ht="8.25" customHeight="1">
      <c r="F90" s="32"/>
      <c r="G90" s="32"/>
      <c r="H90" s="32"/>
      <c r="I90" s="32"/>
    </row>
    <row r="91" spans="6:9" ht="8.25" customHeight="1">
      <c r="F91" s="32"/>
      <c r="G91" s="32"/>
      <c r="H91" s="32"/>
      <c r="I91" s="32"/>
    </row>
    <row r="92" spans="6:9" ht="8.25" customHeight="1">
      <c r="F92" s="32"/>
      <c r="G92" s="32"/>
      <c r="H92" s="32"/>
      <c r="I92" s="32"/>
    </row>
    <row r="93" spans="6:9" ht="8.25" customHeight="1">
      <c r="F93" s="32"/>
      <c r="G93" s="32"/>
      <c r="H93" s="32"/>
      <c r="I93" s="32"/>
    </row>
    <row r="94" spans="6:9" ht="8.25" customHeight="1">
      <c r="F94" s="32"/>
      <c r="G94" s="32"/>
      <c r="H94" s="32"/>
      <c r="I94" s="32"/>
    </row>
    <row r="95" spans="6:9" ht="8.25" customHeight="1">
      <c r="F95" s="32"/>
      <c r="G95" s="32"/>
      <c r="H95" s="32"/>
      <c r="I95" s="32"/>
    </row>
    <row r="96" spans="6:9" ht="8.25" customHeight="1">
      <c r="F96" s="32"/>
      <c r="G96" s="32"/>
      <c r="H96" s="32"/>
      <c r="I96" s="32"/>
    </row>
    <row r="97" spans="6:9" ht="8.25" customHeight="1">
      <c r="F97" s="32"/>
      <c r="G97" s="32"/>
      <c r="H97" s="32"/>
      <c r="I97" s="32"/>
    </row>
    <row r="98" spans="6:9" ht="8.25" customHeight="1">
      <c r="F98" s="32"/>
      <c r="G98" s="32"/>
      <c r="H98" s="32"/>
      <c r="I98" s="32"/>
    </row>
    <row r="99" spans="6:9" ht="8.25" customHeight="1">
      <c r="F99" s="32"/>
      <c r="G99" s="32"/>
      <c r="H99" s="32"/>
      <c r="I99" s="32"/>
    </row>
    <row r="100" spans="6:9" ht="8.25" customHeight="1">
      <c r="F100" s="32"/>
      <c r="G100" s="32"/>
      <c r="H100" s="32"/>
      <c r="I100" s="32"/>
    </row>
    <row r="101" spans="6:9" ht="8.25" customHeight="1">
      <c r="F101" s="32"/>
      <c r="G101" s="32"/>
      <c r="H101" s="32"/>
      <c r="I101" s="32"/>
    </row>
    <row r="102" spans="6:9" ht="8.25" customHeight="1">
      <c r="F102" s="32"/>
      <c r="G102" s="32"/>
      <c r="H102" s="32"/>
      <c r="I102" s="32"/>
    </row>
    <row r="103" spans="6:9" ht="8.25" customHeight="1">
      <c r="F103" s="32"/>
      <c r="G103" s="32"/>
      <c r="H103" s="32"/>
      <c r="I103" s="32"/>
    </row>
    <row r="104" spans="6:9" ht="8.25" customHeight="1">
      <c r="F104" s="32"/>
      <c r="G104" s="32"/>
      <c r="H104" s="32"/>
      <c r="I104" s="32"/>
    </row>
    <row r="105" spans="6:9" ht="8.25" customHeight="1">
      <c r="F105" s="32"/>
      <c r="G105" s="32"/>
      <c r="H105" s="32"/>
      <c r="I105" s="32"/>
    </row>
    <row r="106" spans="6:9" ht="8.25" customHeight="1">
      <c r="F106" s="32"/>
      <c r="G106" s="32"/>
      <c r="H106" s="32"/>
      <c r="I106" s="32"/>
    </row>
    <row r="107" spans="6:9" ht="8.25" customHeight="1">
      <c r="F107" s="32"/>
      <c r="G107" s="32"/>
      <c r="H107" s="32"/>
      <c r="I107" s="32"/>
    </row>
    <row r="108" spans="6:9" ht="8.25" customHeight="1">
      <c r="F108" s="32"/>
      <c r="G108" s="32"/>
      <c r="H108" s="32"/>
      <c r="I108" s="32"/>
    </row>
    <row r="109" spans="6:9" ht="8.25" customHeight="1">
      <c r="F109" s="32"/>
      <c r="G109" s="32"/>
      <c r="H109" s="32"/>
      <c r="I109" s="32"/>
    </row>
    <row r="110" spans="6:9" ht="8.25" customHeight="1">
      <c r="F110" s="32"/>
      <c r="G110" s="32"/>
      <c r="H110" s="32"/>
      <c r="I110" s="32"/>
    </row>
    <row r="111" spans="6:9" ht="8.25" customHeight="1">
      <c r="F111" s="32"/>
      <c r="G111" s="32"/>
      <c r="H111" s="32"/>
      <c r="I111" s="32"/>
    </row>
    <row r="112" spans="6:9" ht="8.25" customHeight="1">
      <c r="F112" s="32"/>
      <c r="G112" s="32"/>
      <c r="H112" s="32"/>
      <c r="I112" s="32"/>
    </row>
    <row r="113" spans="6:9" ht="8.25" customHeight="1">
      <c r="F113" s="32"/>
      <c r="G113" s="32"/>
      <c r="H113" s="32"/>
      <c r="I113" s="32"/>
    </row>
    <row r="114" spans="6:9" ht="8.25" customHeight="1">
      <c r="F114" s="32"/>
      <c r="G114" s="32"/>
      <c r="H114" s="32"/>
      <c r="I114" s="32"/>
    </row>
    <row r="115" spans="6:9" ht="8.25" customHeight="1">
      <c r="F115" s="32"/>
      <c r="G115" s="32"/>
      <c r="H115" s="32"/>
      <c r="I115" s="32"/>
    </row>
    <row r="116" spans="6:9" ht="8.25" customHeight="1">
      <c r="F116" s="32"/>
      <c r="G116" s="32"/>
      <c r="H116" s="32"/>
      <c r="I116" s="32"/>
    </row>
    <row r="117" spans="6:9" ht="8.25" customHeight="1">
      <c r="F117" s="32"/>
      <c r="G117" s="32"/>
      <c r="H117" s="32"/>
      <c r="I117" s="32"/>
    </row>
    <row r="118" spans="6:9" ht="8.25" customHeight="1">
      <c r="F118" s="32"/>
      <c r="G118" s="32"/>
      <c r="H118" s="32"/>
      <c r="I118" s="32"/>
    </row>
    <row r="119" spans="6:9" ht="8.25" customHeight="1">
      <c r="F119" s="32"/>
      <c r="G119" s="32"/>
      <c r="H119" s="32"/>
      <c r="I119" s="32"/>
    </row>
    <row r="120" spans="6:9" ht="8.25" customHeight="1">
      <c r="F120" s="32"/>
      <c r="G120" s="32"/>
      <c r="H120" s="32"/>
      <c r="I120" s="32"/>
    </row>
    <row r="121" spans="6:9" ht="8.25" customHeight="1">
      <c r="F121" s="32"/>
      <c r="G121" s="32"/>
      <c r="H121" s="32"/>
      <c r="I121" s="32"/>
    </row>
    <row r="122" spans="6:9" ht="8.25" customHeight="1">
      <c r="F122" s="32"/>
      <c r="G122" s="32"/>
      <c r="H122" s="32"/>
      <c r="I122" s="32"/>
    </row>
    <row r="123" spans="6:9" ht="8.25" customHeight="1">
      <c r="F123" s="32"/>
      <c r="G123" s="32"/>
      <c r="H123" s="32"/>
      <c r="I123" s="32"/>
    </row>
    <row r="124" spans="6:9" ht="8.25" customHeight="1">
      <c r="F124" s="32"/>
      <c r="G124" s="32"/>
      <c r="H124" s="32"/>
      <c r="I124" s="32"/>
    </row>
    <row r="125" spans="6:9" ht="8.25" customHeight="1">
      <c r="F125" s="32"/>
      <c r="G125" s="32"/>
      <c r="H125" s="32"/>
      <c r="I125" s="32"/>
    </row>
    <row r="126" spans="6:9" ht="8.25" customHeight="1">
      <c r="F126" s="32"/>
      <c r="G126" s="32"/>
      <c r="H126" s="32"/>
      <c r="I126" s="32"/>
    </row>
    <row r="127" spans="6:9" ht="8.25" customHeight="1">
      <c r="F127" s="32"/>
      <c r="G127" s="32"/>
      <c r="H127" s="32"/>
      <c r="I127" s="32"/>
    </row>
    <row r="128" spans="6:9" ht="8.25" customHeight="1">
      <c r="F128" s="32"/>
      <c r="G128" s="32"/>
      <c r="H128" s="32"/>
      <c r="I128" s="32"/>
    </row>
    <row r="129" spans="6:9" ht="8.25" customHeight="1">
      <c r="F129" s="32"/>
      <c r="G129" s="32"/>
      <c r="H129" s="32"/>
      <c r="I129" s="32"/>
    </row>
    <row r="130" spans="6:9" ht="8.25" customHeight="1">
      <c r="F130" s="32"/>
      <c r="G130" s="32"/>
      <c r="H130" s="32"/>
      <c r="I130" s="32"/>
    </row>
    <row r="131" spans="6:9" ht="8.25" customHeight="1">
      <c r="F131" s="32"/>
      <c r="G131" s="32"/>
      <c r="H131" s="32"/>
      <c r="I131" s="32"/>
    </row>
    <row r="132" spans="6:9" ht="8.25" customHeight="1">
      <c r="F132" s="32"/>
      <c r="G132" s="32"/>
      <c r="H132" s="32"/>
      <c r="I132" s="32"/>
    </row>
    <row r="133" spans="6:9" ht="8.25" customHeight="1">
      <c r="F133" s="32"/>
      <c r="G133" s="32"/>
      <c r="H133" s="32"/>
      <c r="I133" s="32"/>
    </row>
    <row r="134" spans="6:9" ht="8.25" customHeight="1">
      <c r="F134" s="32"/>
      <c r="G134" s="32"/>
      <c r="H134" s="32"/>
      <c r="I134" s="32"/>
    </row>
    <row r="135" spans="6:9" ht="8.25" customHeight="1">
      <c r="F135" s="32"/>
      <c r="G135" s="32"/>
      <c r="H135" s="32"/>
      <c r="I135" s="32"/>
    </row>
    <row r="136" spans="6:9" ht="8.25" customHeight="1">
      <c r="F136" s="32"/>
      <c r="G136" s="32"/>
      <c r="H136" s="32"/>
      <c r="I136" s="32"/>
    </row>
    <row r="137" spans="6:9" ht="8.25" customHeight="1">
      <c r="F137" s="32"/>
      <c r="G137" s="32"/>
      <c r="H137" s="32"/>
      <c r="I137" s="32"/>
    </row>
    <row r="138" spans="6:9" ht="8.25" customHeight="1">
      <c r="F138" s="32"/>
      <c r="G138" s="32"/>
      <c r="H138" s="32"/>
      <c r="I138" s="32"/>
    </row>
    <row r="139" spans="6:9" ht="8.25" customHeight="1">
      <c r="F139" s="32"/>
      <c r="G139" s="32"/>
      <c r="H139" s="32"/>
      <c r="I139" s="32"/>
    </row>
    <row r="140" spans="6:9" ht="8.25" customHeight="1">
      <c r="F140" s="32"/>
      <c r="G140" s="32"/>
      <c r="H140" s="32"/>
      <c r="I140" s="32"/>
    </row>
    <row r="141" spans="6:9" ht="8.25" customHeight="1">
      <c r="F141" s="32"/>
      <c r="G141" s="32"/>
      <c r="H141" s="32"/>
      <c r="I141" s="32"/>
    </row>
    <row r="142" spans="6:9" ht="8.25" customHeight="1">
      <c r="F142" s="32"/>
      <c r="G142" s="32"/>
      <c r="H142" s="32"/>
      <c r="I142" s="32"/>
    </row>
    <row r="143" spans="6:9" ht="8.25" customHeight="1">
      <c r="F143" s="32"/>
      <c r="G143" s="32"/>
      <c r="H143" s="32"/>
      <c r="I143" s="32"/>
    </row>
    <row r="144" spans="6:9" ht="8.25" customHeight="1">
      <c r="F144" s="32"/>
      <c r="G144" s="32"/>
      <c r="H144" s="32"/>
      <c r="I144" s="32"/>
    </row>
    <row r="145" spans="6:9" ht="8.25" customHeight="1">
      <c r="F145" s="32"/>
      <c r="G145" s="32"/>
      <c r="H145" s="32"/>
      <c r="I145" s="32"/>
    </row>
    <row r="146" spans="6:9" ht="8.25" customHeight="1">
      <c r="F146" s="32"/>
      <c r="G146" s="32"/>
      <c r="H146" s="32"/>
      <c r="I146" s="32"/>
    </row>
    <row r="147" spans="6:9" ht="8.25" customHeight="1">
      <c r="F147" s="32"/>
      <c r="G147" s="32"/>
      <c r="H147" s="32"/>
      <c r="I147" s="32"/>
    </row>
    <row r="148" spans="6:9" ht="8.25" customHeight="1">
      <c r="F148" s="32"/>
      <c r="G148" s="32"/>
      <c r="H148" s="32"/>
      <c r="I148" s="32"/>
    </row>
    <row r="149" spans="6:9" ht="8.25" customHeight="1">
      <c r="F149" s="32"/>
      <c r="G149" s="32"/>
      <c r="H149" s="32"/>
      <c r="I149" s="32"/>
    </row>
    <row r="150" spans="6:9" ht="8.25" customHeight="1">
      <c r="F150" s="32"/>
      <c r="G150" s="32"/>
      <c r="H150" s="32"/>
      <c r="I150" s="32"/>
    </row>
    <row r="151" spans="6:9" ht="8.25" customHeight="1">
      <c r="F151" s="32"/>
      <c r="G151" s="32"/>
      <c r="H151" s="32"/>
      <c r="I151" s="32"/>
    </row>
    <row r="152" spans="6:9" ht="8.25" customHeight="1">
      <c r="F152" s="32"/>
      <c r="G152" s="32"/>
      <c r="H152" s="32"/>
      <c r="I152" s="32"/>
    </row>
    <row r="153" spans="6:9" ht="8.25" customHeight="1">
      <c r="F153" s="32"/>
      <c r="G153" s="32"/>
      <c r="H153" s="32"/>
      <c r="I153" s="32"/>
    </row>
    <row r="154" spans="6:9" ht="8.25" customHeight="1">
      <c r="F154" s="32"/>
      <c r="G154" s="32"/>
      <c r="H154" s="32"/>
      <c r="I154" s="32"/>
    </row>
    <row r="155" spans="6:9" ht="8.25" customHeight="1">
      <c r="F155" s="32"/>
      <c r="G155" s="32"/>
      <c r="H155" s="32"/>
      <c r="I155" s="32"/>
    </row>
    <row r="156" spans="6:9" ht="8.25" customHeight="1">
      <c r="F156" s="32"/>
      <c r="G156" s="32"/>
      <c r="H156" s="32"/>
      <c r="I156" s="32"/>
    </row>
    <row r="157" spans="6:9" ht="8.25" customHeight="1">
      <c r="F157" s="32"/>
      <c r="G157" s="32"/>
      <c r="H157" s="32"/>
      <c r="I157" s="32"/>
    </row>
    <row r="158" spans="6:9" ht="8.25" customHeight="1">
      <c r="F158" s="32"/>
      <c r="G158" s="32"/>
      <c r="H158" s="32"/>
      <c r="I158" s="32"/>
    </row>
    <row r="159" spans="6:9" ht="8.25" customHeight="1">
      <c r="F159" s="32"/>
      <c r="G159" s="32"/>
      <c r="H159" s="32"/>
      <c r="I159" s="32"/>
    </row>
    <row r="160" spans="6:9" ht="8.25" customHeight="1">
      <c r="F160" s="32"/>
      <c r="G160" s="32"/>
      <c r="H160" s="32"/>
      <c r="I160" s="32"/>
    </row>
    <row r="161" spans="6:9" ht="8.25" customHeight="1">
      <c r="F161" s="32"/>
      <c r="G161" s="32"/>
      <c r="H161" s="32"/>
      <c r="I161" s="32"/>
    </row>
    <row r="162" spans="6:9" ht="8.25" customHeight="1">
      <c r="F162" s="32"/>
      <c r="G162" s="32"/>
      <c r="H162" s="32"/>
      <c r="I162" s="32"/>
    </row>
    <row r="163" spans="6:9" ht="8.25" customHeight="1">
      <c r="F163" s="32"/>
      <c r="G163" s="32"/>
      <c r="H163" s="32"/>
      <c r="I163" s="32"/>
    </row>
    <row r="164" spans="6:9" ht="8.25" customHeight="1">
      <c r="F164" s="32"/>
      <c r="G164" s="32"/>
      <c r="H164" s="32"/>
      <c r="I164" s="32"/>
    </row>
    <row r="165" spans="6:9" ht="8.25" customHeight="1">
      <c r="F165" s="32"/>
      <c r="G165" s="32"/>
      <c r="H165" s="32"/>
      <c r="I165" s="32"/>
    </row>
    <row r="166" spans="6:9" ht="8.25" customHeight="1">
      <c r="F166" s="32"/>
      <c r="G166" s="32"/>
      <c r="H166" s="32"/>
      <c r="I166" s="32"/>
    </row>
    <row r="167" spans="6:9" ht="8.25" customHeight="1">
      <c r="F167" s="32"/>
      <c r="G167" s="32"/>
      <c r="H167" s="32"/>
      <c r="I167" s="32"/>
    </row>
    <row r="168" spans="6:9" ht="8.25" customHeight="1">
      <c r="F168" s="32"/>
      <c r="G168" s="32"/>
      <c r="H168" s="32"/>
      <c r="I168" s="32"/>
    </row>
    <row r="169" spans="6:9" ht="8.25" customHeight="1">
      <c r="F169" s="32"/>
      <c r="G169" s="32"/>
      <c r="H169" s="32"/>
      <c r="I169" s="32"/>
    </row>
    <row r="170" spans="6:9" ht="8.25" customHeight="1">
      <c r="F170" s="32"/>
      <c r="G170" s="32"/>
      <c r="H170" s="32"/>
      <c r="I170" s="32"/>
    </row>
    <row r="171" spans="6:9" ht="8.25" customHeight="1">
      <c r="F171" s="32"/>
      <c r="G171" s="32"/>
      <c r="H171" s="32"/>
      <c r="I171" s="32"/>
    </row>
    <row r="172" spans="6:9" ht="8.25" customHeight="1">
      <c r="F172" s="32"/>
      <c r="G172" s="32"/>
      <c r="H172" s="32"/>
      <c r="I172" s="32"/>
    </row>
    <row r="173" spans="6:9" ht="8.25" customHeight="1">
      <c r="F173" s="32"/>
      <c r="G173" s="32"/>
      <c r="H173" s="32"/>
      <c r="I173" s="32"/>
    </row>
    <row r="174" spans="6:9" ht="8.25" customHeight="1">
      <c r="F174" s="32"/>
      <c r="G174" s="32"/>
      <c r="H174" s="32"/>
      <c r="I174" s="32"/>
    </row>
    <row r="175" spans="6:9" ht="8.25" customHeight="1">
      <c r="F175" s="32"/>
      <c r="G175" s="32"/>
      <c r="H175" s="32"/>
      <c r="I175" s="32"/>
    </row>
    <row r="176" spans="6:9" ht="8.25" customHeight="1">
      <c r="F176" s="32"/>
      <c r="G176" s="32"/>
      <c r="H176" s="32"/>
      <c r="I176" s="32"/>
    </row>
    <row r="177" spans="6:9" ht="8.25" customHeight="1">
      <c r="F177" s="32"/>
      <c r="G177" s="32"/>
      <c r="H177" s="32"/>
      <c r="I177" s="32"/>
    </row>
    <row r="178" spans="6:9" ht="8.25" customHeight="1">
      <c r="F178" s="32"/>
      <c r="G178" s="32"/>
      <c r="H178" s="32"/>
      <c r="I178" s="32"/>
    </row>
    <row r="179" spans="6:9" ht="8.25" customHeight="1">
      <c r="F179" s="32"/>
      <c r="G179" s="32"/>
      <c r="H179" s="32"/>
      <c r="I179" s="32"/>
    </row>
    <row r="180" spans="6:9" ht="8.25" customHeight="1">
      <c r="F180" s="32"/>
      <c r="G180" s="32"/>
      <c r="H180" s="32"/>
      <c r="I180" s="32"/>
    </row>
    <row r="181" spans="6:9" ht="8.25" customHeight="1">
      <c r="F181" s="32"/>
      <c r="G181" s="32"/>
      <c r="H181" s="32"/>
      <c r="I181" s="32"/>
    </row>
    <row r="182" spans="6:9" ht="8.25" customHeight="1">
      <c r="F182" s="32"/>
      <c r="G182" s="32"/>
      <c r="H182" s="32"/>
      <c r="I182" s="32"/>
    </row>
    <row r="183" spans="6:9" ht="8.25" customHeight="1">
      <c r="F183" s="32"/>
      <c r="G183" s="32"/>
      <c r="H183" s="32"/>
      <c r="I183" s="32"/>
    </row>
    <row r="184" spans="6:9" ht="8.25" customHeight="1">
      <c r="F184" s="32"/>
      <c r="G184" s="32"/>
      <c r="H184" s="32"/>
      <c r="I184" s="32"/>
    </row>
    <row r="185" spans="6:9" ht="8.25" customHeight="1">
      <c r="F185" s="32"/>
      <c r="G185" s="32"/>
      <c r="H185" s="32"/>
      <c r="I185" s="32"/>
    </row>
    <row r="186" spans="6:9" ht="8.25" customHeight="1">
      <c r="F186" s="32"/>
      <c r="G186" s="32"/>
      <c r="H186" s="32"/>
      <c r="I186" s="32"/>
    </row>
    <row r="187" spans="6:9" ht="8.25" customHeight="1">
      <c r="F187" s="32"/>
      <c r="G187" s="32"/>
      <c r="H187" s="32"/>
      <c r="I187" s="32"/>
    </row>
    <row r="188" spans="6:9" ht="8.25" customHeight="1">
      <c r="F188" s="32"/>
      <c r="G188" s="32"/>
      <c r="H188" s="32"/>
      <c r="I188" s="32"/>
    </row>
    <row r="189" spans="6:9" ht="8.25" customHeight="1">
      <c r="F189" s="32"/>
      <c r="G189" s="32"/>
      <c r="H189" s="32"/>
      <c r="I189" s="32"/>
    </row>
    <row r="190" spans="6:9" ht="8.25" customHeight="1">
      <c r="F190" s="32"/>
      <c r="G190" s="32"/>
      <c r="H190" s="32"/>
      <c r="I190" s="32"/>
    </row>
    <row r="191" spans="6:9" ht="8.25" customHeight="1">
      <c r="F191" s="32"/>
      <c r="G191" s="32"/>
      <c r="H191" s="32"/>
      <c r="I191" s="32"/>
    </row>
    <row r="192" spans="6:9" ht="8.25" customHeight="1">
      <c r="F192" s="32"/>
      <c r="G192" s="32"/>
      <c r="H192" s="32"/>
      <c r="I192" s="32"/>
    </row>
    <row r="193" spans="6:9" ht="8.25" customHeight="1">
      <c r="F193" s="32"/>
      <c r="G193" s="32"/>
      <c r="H193" s="32"/>
      <c r="I193" s="32"/>
    </row>
    <row r="194" spans="6:9" ht="8.25" customHeight="1">
      <c r="F194" s="32"/>
      <c r="G194" s="32"/>
      <c r="H194" s="32"/>
      <c r="I194" s="32"/>
    </row>
    <row r="195" spans="6:9" ht="8.25" customHeight="1">
      <c r="F195" s="32"/>
      <c r="G195" s="32"/>
      <c r="H195" s="32"/>
      <c r="I195" s="32"/>
    </row>
    <row r="196" spans="6:9" ht="8.25" customHeight="1">
      <c r="F196" s="32"/>
      <c r="G196" s="32"/>
      <c r="H196" s="32"/>
      <c r="I196" s="32"/>
    </row>
    <row r="197" spans="6:9" ht="8.25" customHeight="1">
      <c r="F197" s="32"/>
      <c r="G197" s="32"/>
      <c r="H197" s="32"/>
      <c r="I197" s="32"/>
    </row>
    <row r="198" spans="6:9" ht="8.25" customHeight="1">
      <c r="F198" s="32"/>
      <c r="G198" s="32"/>
      <c r="H198" s="32"/>
      <c r="I198" s="32"/>
    </row>
    <row r="199" spans="6:9" ht="8.25" customHeight="1">
      <c r="F199" s="32"/>
      <c r="G199" s="32"/>
      <c r="H199" s="32"/>
      <c r="I199" s="32"/>
    </row>
    <row r="200" spans="6:9" ht="8.25" customHeight="1">
      <c r="F200" s="32"/>
      <c r="G200" s="32"/>
      <c r="H200" s="32"/>
      <c r="I200" s="32"/>
    </row>
    <row r="201" spans="6:9" ht="8.25" customHeight="1">
      <c r="F201" s="32"/>
      <c r="G201" s="32"/>
      <c r="H201" s="32"/>
      <c r="I201" s="32"/>
    </row>
    <row r="202" spans="6:9" ht="8.25" customHeight="1">
      <c r="F202" s="32"/>
      <c r="G202" s="32"/>
      <c r="H202" s="32"/>
      <c r="I202" s="32"/>
    </row>
    <row r="203" spans="6:9" ht="8.25" customHeight="1">
      <c r="F203" s="32"/>
      <c r="G203" s="32"/>
      <c r="H203" s="32"/>
      <c r="I203" s="32"/>
    </row>
    <row r="204" spans="6:9" ht="8.25" customHeight="1">
      <c r="F204" s="32"/>
      <c r="G204" s="32"/>
      <c r="H204" s="32"/>
      <c r="I204" s="32"/>
    </row>
    <row r="205" spans="6:9" ht="8.25" customHeight="1">
      <c r="F205" s="32"/>
      <c r="G205" s="32"/>
      <c r="H205" s="32"/>
      <c r="I205" s="32"/>
    </row>
    <row r="206" spans="6:9" ht="8.25" customHeight="1">
      <c r="F206" s="32"/>
      <c r="G206" s="32"/>
      <c r="H206" s="32"/>
      <c r="I206" s="32"/>
    </row>
    <row r="207" spans="6:9" ht="8.25" customHeight="1">
      <c r="F207" s="32"/>
      <c r="G207" s="32"/>
      <c r="H207" s="32"/>
      <c r="I207" s="32"/>
    </row>
    <row r="208" spans="6:9" ht="8.25" customHeight="1">
      <c r="F208" s="32"/>
      <c r="G208" s="32"/>
      <c r="H208" s="32"/>
      <c r="I208" s="32"/>
    </row>
    <row r="209" spans="6:9" ht="8.25" customHeight="1">
      <c r="F209" s="32"/>
      <c r="G209" s="32"/>
      <c r="H209" s="32"/>
      <c r="I209" s="32"/>
    </row>
    <row r="210" spans="6:9" ht="8.25" customHeight="1">
      <c r="F210" s="32"/>
      <c r="G210" s="32"/>
      <c r="H210" s="32"/>
      <c r="I210" s="32"/>
    </row>
    <row r="211" spans="6:9" ht="8.25" customHeight="1">
      <c r="F211" s="32"/>
      <c r="G211" s="32"/>
      <c r="H211" s="32"/>
      <c r="I211" s="32"/>
    </row>
    <row r="212" spans="6:9" ht="8.25" customHeight="1">
      <c r="F212" s="32"/>
      <c r="G212" s="32"/>
      <c r="H212" s="32"/>
      <c r="I212" s="32"/>
    </row>
    <row r="213" spans="6:9" ht="8.25" customHeight="1">
      <c r="F213" s="32"/>
      <c r="G213" s="32"/>
      <c r="H213" s="32"/>
      <c r="I213" s="32"/>
    </row>
    <row r="214" spans="6:9" ht="8.25" customHeight="1">
      <c r="F214" s="32"/>
      <c r="G214" s="32"/>
      <c r="H214" s="32"/>
      <c r="I214" s="32"/>
    </row>
    <row r="215" spans="6:9" ht="8.25" customHeight="1">
      <c r="F215" s="32"/>
      <c r="G215" s="32"/>
      <c r="H215" s="32"/>
      <c r="I215" s="32"/>
    </row>
    <row r="216" spans="6:9" ht="8.25" customHeight="1">
      <c r="F216" s="32"/>
      <c r="G216" s="32"/>
      <c r="H216" s="32"/>
      <c r="I216" s="32"/>
    </row>
    <row r="217" spans="6:9" ht="8.25" customHeight="1">
      <c r="F217" s="32"/>
      <c r="G217" s="32"/>
      <c r="H217" s="32"/>
      <c r="I217" s="32"/>
    </row>
    <row r="218" spans="6:9" ht="8.25" customHeight="1">
      <c r="F218" s="32"/>
      <c r="G218" s="32"/>
      <c r="H218" s="32"/>
      <c r="I218" s="32"/>
    </row>
    <row r="219" spans="6:9" ht="8.25" customHeight="1">
      <c r="F219" s="32"/>
      <c r="G219" s="32"/>
      <c r="H219" s="32"/>
      <c r="I219" s="32"/>
    </row>
    <row r="220" spans="6:9" ht="8.25" customHeight="1">
      <c r="F220" s="32"/>
      <c r="G220" s="32"/>
      <c r="H220" s="32"/>
      <c r="I220" s="32"/>
    </row>
    <row r="221" spans="6:9" ht="8.25" customHeight="1">
      <c r="F221" s="32"/>
      <c r="G221" s="32"/>
      <c r="H221" s="32"/>
      <c r="I221" s="32"/>
    </row>
    <row r="222" spans="6:9" ht="8.25" customHeight="1">
      <c r="F222" s="32"/>
      <c r="G222" s="32"/>
      <c r="H222" s="32"/>
      <c r="I222" s="32"/>
    </row>
    <row r="223" spans="6:9" ht="8.25" customHeight="1">
      <c r="F223" s="32"/>
      <c r="G223" s="32"/>
      <c r="H223" s="32"/>
      <c r="I223" s="32"/>
    </row>
    <row r="224" spans="6:9" ht="8.25" customHeight="1">
      <c r="F224" s="32"/>
      <c r="G224" s="32"/>
      <c r="H224" s="32"/>
      <c r="I224" s="32"/>
    </row>
    <row r="225" spans="6:9" ht="8.25" customHeight="1">
      <c r="F225" s="32"/>
      <c r="G225" s="32"/>
      <c r="H225" s="32"/>
      <c r="I225" s="32"/>
    </row>
    <row r="226" spans="6:9" ht="8.25" customHeight="1">
      <c r="F226" s="32"/>
      <c r="G226" s="32"/>
      <c r="H226" s="32"/>
      <c r="I226" s="32"/>
    </row>
    <row r="227" spans="6:9" ht="8.25" customHeight="1">
      <c r="F227" s="32"/>
      <c r="G227" s="32"/>
      <c r="H227" s="32"/>
      <c r="I227" s="32"/>
    </row>
    <row r="228" spans="6:9" ht="8.25" customHeight="1">
      <c r="F228" s="32"/>
      <c r="G228" s="32"/>
      <c r="H228" s="32"/>
      <c r="I228" s="32"/>
    </row>
    <row r="229" spans="6:9" ht="8.25" customHeight="1">
      <c r="F229" s="32"/>
      <c r="G229" s="32"/>
      <c r="H229" s="32"/>
      <c r="I229" s="32"/>
    </row>
    <row r="230" spans="6:9" ht="8.25" customHeight="1">
      <c r="F230" s="32"/>
      <c r="G230" s="32"/>
      <c r="H230" s="32"/>
      <c r="I230" s="32"/>
    </row>
    <row r="231" spans="6:9" ht="8.25" customHeight="1">
      <c r="F231" s="32"/>
      <c r="G231" s="32"/>
      <c r="H231" s="32"/>
      <c r="I231" s="32"/>
    </row>
    <row r="232" spans="6:9" ht="8.25" customHeight="1">
      <c r="F232" s="32"/>
      <c r="G232" s="32"/>
      <c r="H232" s="32"/>
      <c r="I232" s="32"/>
    </row>
    <row r="233" spans="6:9" ht="8.25" customHeight="1">
      <c r="F233" s="32"/>
      <c r="G233" s="32"/>
      <c r="H233" s="32"/>
      <c r="I233" s="32"/>
    </row>
    <row r="234" spans="6:9" ht="8.25" customHeight="1">
      <c r="F234" s="32"/>
      <c r="G234" s="32"/>
      <c r="H234" s="32"/>
      <c r="I234" s="32"/>
    </row>
    <row r="235" spans="6:9" ht="8.25" customHeight="1">
      <c r="F235" s="32"/>
      <c r="G235" s="32"/>
      <c r="H235" s="32"/>
      <c r="I235" s="32"/>
    </row>
    <row r="236" spans="6:9" ht="8.25" customHeight="1">
      <c r="F236" s="32"/>
      <c r="G236" s="32"/>
      <c r="H236" s="32"/>
      <c r="I236" s="32"/>
    </row>
    <row r="237" spans="6:9" ht="8.25" customHeight="1">
      <c r="F237" s="32"/>
      <c r="G237" s="32"/>
      <c r="H237" s="32"/>
      <c r="I237" s="32"/>
    </row>
    <row r="238" spans="6:9" ht="8.25" customHeight="1">
      <c r="F238" s="32"/>
      <c r="G238" s="32"/>
      <c r="H238" s="32"/>
      <c r="I238" s="32"/>
    </row>
    <row r="239" spans="6:9" ht="8.25" customHeight="1">
      <c r="F239" s="32"/>
      <c r="G239" s="32"/>
      <c r="H239" s="32"/>
      <c r="I239" s="32"/>
    </row>
    <row r="240" spans="6:9" ht="8.25" customHeight="1">
      <c r="F240" s="32"/>
      <c r="G240" s="32"/>
      <c r="H240" s="32"/>
      <c r="I240" s="32"/>
    </row>
    <row r="241" spans="6:9" ht="8.25" customHeight="1">
      <c r="F241" s="32"/>
      <c r="G241" s="32"/>
      <c r="H241" s="32"/>
      <c r="I241" s="32"/>
    </row>
    <row r="242" spans="6:9" ht="8.25" customHeight="1">
      <c r="F242" s="32"/>
      <c r="G242" s="32"/>
      <c r="H242" s="32"/>
      <c r="I242" s="32"/>
    </row>
    <row r="243" spans="6:9" ht="8.25" customHeight="1">
      <c r="F243" s="32"/>
      <c r="G243" s="32"/>
      <c r="H243" s="32"/>
      <c r="I243" s="32"/>
    </row>
    <row r="244" spans="6:9" ht="8.25" customHeight="1">
      <c r="F244" s="32"/>
      <c r="G244" s="32"/>
      <c r="H244" s="32"/>
      <c r="I244" s="32"/>
    </row>
    <row r="245" spans="6:9" ht="8.25" customHeight="1">
      <c r="F245" s="32"/>
      <c r="G245" s="32"/>
      <c r="H245" s="32"/>
      <c r="I245" s="32"/>
    </row>
    <row r="246" spans="6:9" ht="8.25" customHeight="1">
      <c r="F246" s="32"/>
      <c r="G246" s="32"/>
      <c r="H246" s="32"/>
      <c r="I246" s="32"/>
    </row>
    <row r="247" spans="6:9" ht="8.25" customHeight="1">
      <c r="F247" s="32"/>
      <c r="G247" s="32"/>
      <c r="H247" s="32"/>
      <c r="I247" s="32"/>
    </row>
    <row r="248" spans="6:9" ht="8.25" customHeight="1">
      <c r="F248" s="32"/>
      <c r="G248" s="32"/>
      <c r="H248" s="32"/>
      <c r="I248" s="32"/>
    </row>
    <row r="249" spans="6:9" ht="8.25" customHeight="1">
      <c r="F249" s="32"/>
      <c r="G249" s="32"/>
      <c r="H249" s="32"/>
      <c r="I249" s="32"/>
    </row>
    <row r="250" spans="6:9" ht="8.25" customHeight="1">
      <c r="F250" s="32"/>
      <c r="G250" s="32"/>
      <c r="H250" s="32"/>
      <c r="I250" s="32"/>
    </row>
    <row r="251" spans="6:9" ht="8.25" customHeight="1">
      <c r="F251" s="32"/>
      <c r="G251" s="32"/>
      <c r="H251" s="32"/>
      <c r="I251" s="32"/>
    </row>
    <row r="252" spans="6:9" ht="8.25" customHeight="1">
      <c r="F252" s="32"/>
      <c r="G252" s="32"/>
      <c r="H252" s="32"/>
      <c r="I252" s="32"/>
    </row>
    <row r="253" spans="6:9" ht="8.25" customHeight="1">
      <c r="F253" s="32"/>
      <c r="G253" s="32"/>
      <c r="H253" s="32"/>
      <c r="I253" s="32"/>
    </row>
    <row r="254" spans="6:9" ht="8.25" customHeight="1">
      <c r="F254" s="32"/>
      <c r="G254" s="32"/>
      <c r="H254" s="32"/>
      <c r="I254" s="32"/>
    </row>
    <row r="255" spans="6:9" ht="8.25" customHeight="1">
      <c r="F255" s="32"/>
      <c r="G255" s="32"/>
      <c r="H255" s="32"/>
      <c r="I255" s="32"/>
    </row>
    <row r="256" spans="6:9" ht="8.25" customHeight="1">
      <c r="F256" s="32"/>
      <c r="G256" s="32"/>
      <c r="H256" s="32"/>
      <c r="I256" s="32"/>
    </row>
    <row r="257" spans="6:9" ht="8.25" customHeight="1">
      <c r="F257" s="32"/>
      <c r="G257" s="32"/>
      <c r="H257" s="32"/>
      <c r="I257" s="32"/>
    </row>
    <row r="258" spans="6:9" ht="8.25" customHeight="1">
      <c r="F258" s="32"/>
      <c r="G258" s="32"/>
      <c r="H258" s="32"/>
      <c r="I258" s="32"/>
    </row>
    <row r="259" spans="6:9" ht="8.25" customHeight="1">
      <c r="F259" s="32"/>
      <c r="G259" s="32"/>
      <c r="H259" s="32"/>
      <c r="I259" s="32"/>
    </row>
    <row r="260" spans="6:9" ht="8.25" customHeight="1">
      <c r="F260" s="32"/>
      <c r="G260" s="32"/>
      <c r="H260" s="32"/>
      <c r="I260" s="32"/>
    </row>
    <row r="261" spans="6:9" ht="8.25" customHeight="1">
      <c r="F261" s="32"/>
      <c r="G261" s="32"/>
      <c r="H261" s="32"/>
      <c r="I261" s="32"/>
    </row>
    <row r="262" spans="6:9" ht="8.25" customHeight="1">
      <c r="F262" s="32"/>
      <c r="G262" s="32"/>
      <c r="H262" s="32"/>
      <c r="I262" s="32"/>
    </row>
    <row r="263" spans="6:9" ht="8.25" customHeight="1">
      <c r="F263" s="32"/>
      <c r="G263" s="32"/>
      <c r="H263" s="32"/>
      <c r="I263" s="32"/>
    </row>
    <row r="264" spans="6:9" ht="8.25" customHeight="1">
      <c r="F264" s="32"/>
      <c r="G264" s="32"/>
      <c r="H264" s="32"/>
      <c r="I264" s="32"/>
    </row>
    <row r="265" spans="6:9" ht="8.25" customHeight="1">
      <c r="F265" s="32"/>
      <c r="G265" s="32"/>
      <c r="H265" s="32"/>
      <c r="I265" s="32"/>
    </row>
    <row r="266" spans="6:9" ht="8.25" customHeight="1">
      <c r="F266" s="32"/>
      <c r="G266" s="32"/>
      <c r="H266" s="32"/>
      <c r="I266" s="32"/>
    </row>
    <row r="267" spans="6:9" ht="8.25" customHeight="1">
      <c r="F267" s="32"/>
      <c r="G267" s="32"/>
      <c r="H267" s="32"/>
      <c r="I267" s="32"/>
    </row>
    <row r="268" spans="6:9" ht="8.25" customHeight="1">
      <c r="F268" s="32"/>
      <c r="G268" s="32"/>
      <c r="H268" s="32"/>
      <c r="I268" s="32"/>
    </row>
    <row r="269" spans="6:9" ht="8.25" customHeight="1">
      <c r="F269" s="32"/>
      <c r="G269" s="32"/>
      <c r="H269" s="32"/>
      <c r="I269" s="32"/>
    </row>
    <row r="270" spans="6:9" ht="8.25" customHeight="1">
      <c r="F270" s="32"/>
      <c r="G270" s="32"/>
      <c r="H270" s="32"/>
      <c r="I270" s="32"/>
    </row>
    <row r="271" spans="6:9" ht="8.25" customHeight="1">
      <c r="F271" s="32"/>
      <c r="G271" s="32"/>
      <c r="H271" s="32"/>
      <c r="I271" s="32"/>
    </row>
    <row r="272" spans="6:9" ht="8.25" customHeight="1">
      <c r="F272" s="32"/>
      <c r="G272" s="32"/>
      <c r="H272" s="32"/>
      <c r="I272" s="32"/>
    </row>
    <row r="273" spans="6:9" ht="8.25" customHeight="1">
      <c r="F273" s="32"/>
      <c r="G273" s="32"/>
      <c r="H273" s="32"/>
      <c r="I273" s="32"/>
    </row>
    <row r="274" spans="6:9" ht="8.25" customHeight="1">
      <c r="F274" s="32"/>
      <c r="G274" s="32"/>
      <c r="H274" s="32"/>
      <c r="I274" s="32"/>
    </row>
    <row r="275" spans="6:9" ht="8.25" customHeight="1">
      <c r="F275" s="32"/>
      <c r="G275" s="32"/>
      <c r="H275" s="32"/>
      <c r="I275" s="32"/>
    </row>
    <row r="276" spans="6:9" ht="8.25" customHeight="1">
      <c r="F276" s="32"/>
      <c r="G276" s="32"/>
      <c r="H276" s="32"/>
      <c r="I276" s="32"/>
    </row>
    <row r="277" spans="6:9" ht="8.25" customHeight="1">
      <c r="F277" s="32"/>
      <c r="G277" s="32"/>
      <c r="H277" s="32"/>
      <c r="I277" s="32"/>
    </row>
    <row r="278" spans="6:9" ht="8.25" customHeight="1">
      <c r="F278" s="32"/>
      <c r="G278" s="32"/>
      <c r="H278" s="32"/>
      <c r="I278" s="32"/>
    </row>
    <row r="279" spans="6:9" ht="8.25" customHeight="1">
      <c r="F279" s="32"/>
      <c r="G279" s="32"/>
      <c r="H279" s="32"/>
      <c r="I279" s="32"/>
    </row>
    <row r="280" spans="6:9" ht="8.25" customHeight="1">
      <c r="F280" s="32"/>
      <c r="G280" s="32"/>
      <c r="H280" s="32"/>
      <c r="I280" s="32"/>
    </row>
    <row r="281" spans="6:9" ht="8.25" customHeight="1">
      <c r="F281" s="32"/>
      <c r="G281" s="32"/>
      <c r="H281" s="32"/>
      <c r="I281" s="32"/>
    </row>
    <row r="282" spans="6:9" ht="8.25" customHeight="1">
      <c r="F282" s="32"/>
      <c r="G282" s="32"/>
      <c r="H282" s="32"/>
      <c r="I282" s="32"/>
    </row>
    <row r="283" spans="6:9" ht="8.25" customHeight="1">
      <c r="F283" s="32"/>
      <c r="G283" s="32"/>
      <c r="H283" s="32"/>
      <c r="I283" s="32"/>
    </row>
    <row r="284" spans="6:9" ht="8.25" customHeight="1">
      <c r="F284" s="32"/>
      <c r="G284" s="32"/>
      <c r="H284" s="32"/>
      <c r="I284" s="32"/>
    </row>
    <row r="285" spans="6:9" ht="8.25" customHeight="1">
      <c r="F285" s="32"/>
      <c r="G285" s="32"/>
      <c r="H285" s="32"/>
      <c r="I285" s="32"/>
    </row>
    <row r="286" spans="6:9" ht="8.25" customHeight="1">
      <c r="F286" s="32"/>
      <c r="G286" s="32"/>
      <c r="H286" s="32"/>
      <c r="I286" s="32"/>
    </row>
    <row r="287" spans="6:9" ht="8.25" customHeight="1">
      <c r="F287" s="32"/>
      <c r="G287" s="32"/>
      <c r="H287" s="32"/>
      <c r="I287" s="32"/>
    </row>
    <row r="288" spans="6:9" ht="8.25" customHeight="1">
      <c r="F288" s="32"/>
      <c r="G288" s="32"/>
      <c r="H288" s="32"/>
      <c r="I288" s="32"/>
    </row>
    <row r="289" spans="6:9" ht="8.25" customHeight="1">
      <c r="F289" s="32"/>
      <c r="G289" s="32"/>
      <c r="H289" s="32"/>
      <c r="I289" s="32"/>
    </row>
    <row r="290" spans="6:9" ht="8.25" customHeight="1">
      <c r="F290" s="32"/>
      <c r="G290" s="32"/>
      <c r="H290" s="32"/>
      <c r="I290" s="32"/>
    </row>
    <row r="291" spans="6:9" ht="8.25" customHeight="1">
      <c r="F291" s="32"/>
      <c r="G291" s="32"/>
      <c r="H291" s="32"/>
      <c r="I291" s="32"/>
    </row>
    <row r="292" spans="6:9" ht="8.25" customHeight="1">
      <c r="F292" s="32"/>
      <c r="G292" s="32"/>
      <c r="H292" s="32"/>
      <c r="I292" s="32"/>
    </row>
    <row r="293" spans="6:9" ht="8.25" customHeight="1">
      <c r="F293" s="32"/>
      <c r="G293" s="32"/>
      <c r="H293" s="32"/>
      <c r="I293" s="32"/>
    </row>
    <row r="294" spans="6:9" ht="8.25" customHeight="1">
      <c r="F294" s="32"/>
      <c r="G294" s="32"/>
      <c r="H294" s="32"/>
      <c r="I294" s="32"/>
    </row>
    <row r="295" spans="6:9" ht="8.25" customHeight="1">
      <c r="F295" s="32"/>
      <c r="G295" s="32"/>
      <c r="H295" s="32"/>
      <c r="I295" s="32"/>
    </row>
    <row r="296" spans="6:9" ht="8.25" customHeight="1">
      <c r="F296" s="32"/>
      <c r="G296" s="32"/>
      <c r="H296" s="32"/>
      <c r="I296" s="32"/>
    </row>
    <row r="297" spans="6:9" ht="8.25" customHeight="1">
      <c r="F297" s="32"/>
      <c r="G297" s="32"/>
      <c r="H297" s="32"/>
      <c r="I297" s="32"/>
    </row>
    <row r="298" spans="6:9" ht="8.25" customHeight="1">
      <c r="F298" s="32"/>
      <c r="G298" s="32"/>
      <c r="H298" s="32"/>
      <c r="I298" s="32"/>
    </row>
    <row r="299" spans="6:9" ht="8.25" customHeight="1">
      <c r="F299" s="32"/>
      <c r="G299" s="32"/>
      <c r="H299" s="32"/>
      <c r="I299" s="32"/>
    </row>
    <row r="300" spans="6:9" ht="8.25" customHeight="1">
      <c r="F300" s="32"/>
      <c r="G300" s="32"/>
      <c r="H300" s="32"/>
      <c r="I300" s="32"/>
    </row>
    <row r="301" spans="6:9" ht="8.25" customHeight="1">
      <c r="F301" s="32"/>
      <c r="G301" s="32"/>
      <c r="H301" s="32"/>
      <c r="I301" s="32"/>
    </row>
    <row r="302" spans="6:9" ht="8.25" customHeight="1">
      <c r="F302" s="32"/>
      <c r="G302" s="32"/>
      <c r="H302" s="32"/>
      <c r="I302" s="32"/>
    </row>
    <row r="303" spans="6:9" ht="8.25" customHeight="1">
      <c r="F303" s="32"/>
      <c r="G303" s="32"/>
      <c r="H303" s="32"/>
      <c r="I303" s="32"/>
    </row>
    <row r="304" spans="6:9" ht="8.25" customHeight="1">
      <c r="F304" s="32"/>
      <c r="G304" s="32"/>
      <c r="H304" s="32"/>
      <c r="I304" s="32"/>
    </row>
    <row r="305" spans="6:9" ht="8.25" customHeight="1">
      <c r="F305" s="32"/>
      <c r="G305" s="32"/>
      <c r="H305" s="32"/>
      <c r="I305" s="32"/>
    </row>
    <row r="306" spans="6:9" ht="8.25" customHeight="1">
      <c r="F306" s="32"/>
      <c r="G306" s="32"/>
      <c r="H306" s="32"/>
      <c r="I306" s="32"/>
    </row>
    <row r="307" spans="6:9" ht="8.25" customHeight="1">
      <c r="F307" s="32"/>
      <c r="G307" s="32"/>
      <c r="H307" s="32"/>
      <c r="I307" s="32"/>
    </row>
    <row r="308" spans="6:9" ht="8.25" customHeight="1">
      <c r="F308" s="32"/>
      <c r="G308" s="32"/>
      <c r="H308" s="32"/>
      <c r="I308" s="32"/>
    </row>
    <row r="309" spans="6:9" ht="8.25" customHeight="1">
      <c r="F309" s="32"/>
      <c r="G309" s="32"/>
      <c r="H309" s="32"/>
      <c r="I309" s="32"/>
    </row>
    <row r="310" spans="6:9" ht="8.25" customHeight="1">
      <c r="F310" s="32"/>
      <c r="G310" s="32"/>
      <c r="H310" s="32"/>
      <c r="I310" s="32"/>
    </row>
    <row r="311" spans="6:9" ht="8.25" customHeight="1">
      <c r="F311" s="32"/>
      <c r="G311" s="32"/>
      <c r="H311" s="32"/>
      <c r="I311" s="32"/>
    </row>
    <row r="312" spans="6:9" ht="8.25" customHeight="1">
      <c r="F312" s="32"/>
      <c r="G312" s="32"/>
      <c r="H312" s="32"/>
      <c r="I312" s="32"/>
    </row>
    <row r="313" spans="6:9" ht="8.25" customHeight="1">
      <c r="F313" s="32"/>
      <c r="G313" s="32"/>
      <c r="H313" s="32"/>
      <c r="I313" s="32"/>
    </row>
    <row r="314" spans="6:9" ht="8.25" customHeight="1">
      <c r="F314" s="32"/>
      <c r="G314" s="32"/>
      <c r="H314" s="32"/>
      <c r="I314" s="32"/>
    </row>
    <row r="315" spans="6:9" ht="8.25" customHeight="1">
      <c r="F315" s="32"/>
      <c r="G315" s="32"/>
      <c r="H315" s="32"/>
      <c r="I315" s="32"/>
    </row>
    <row r="316" spans="6:9" ht="8.25" customHeight="1">
      <c r="F316" s="32"/>
      <c r="G316" s="32"/>
      <c r="H316" s="32"/>
      <c r="I316" s="32"/>
    </row>
    <row r="317" spans="6:9" ht="8.25" customHeight="1">
      <c r="F317" s="32"/>
      <c r="G317" s="32"/>
      <c r="H317" s="32"/>
      <c r="I317" s="32"/>
    </row>
    <row r="318" spans="6:9" ht="8.25" customHeight="1">
      <c r="F318" s="32"/>
      <c r="G318" s="32"/>
      <c r="H318" s="32"/>
      <c r="I318" s="32"/>
    </row>
    <row r="319" spans="6:9" ht="8.25" customHeight="1">
      <c r="F319" s="32"/>
      <c r="G319" s="32"/>
      <c r="H319" s="32"/>
      <c r="I319" s="32"/>
    </row>
    <row r="320" spans="6:9" ht="8.25" customHeight="1">
      <c r="F320" s="32"/>
      <c r="G320" s="32"/>
      <c r="H320" s="32"/>
      <c r="I320" s="32"/>
    </row>
    <row r="321" spans="6:9" ht="8.25" customHeight="1">
      <c r="F321" s="32"/>
      <c r="G321" s="32"/>
      <c r="H321" s="32"/>
      <c r="I321" s="32"/>
    </row>
    <row r="322" spans="6:9" ht="8.25" customHeight="1">
      <c r="F322" s="32"/>
      <c r="G322" s="32"/>
      <c r="H322" s="32"/>
      <c r="I322" s="32"/>
    </row>
    <row r="323" spans="6:9" ht="8.25" customHeight="1">
      <c r="F323" s="32"/>
      <c r="G323" s="32"/>
      <c r="H323" s="32"/>
      <c r="I323" s="32"/>
    </row>
    <row r="324" spans="6:9" ht="8.25" customHeight="1">
      <c r="F324" s="32"/>
      <c r="G324" s="32"/>
      <c r="H324" s="32"/>
      <c r="I324" s="32"/>
    </row>
    <row r="325" spans="6:9" ht="8.25" customHeight="1">
      <c r="F325" s="32"/>
      <c r="G325" s="32"/>
      <c r="H325" s="32"/>
      <c r="I325" s="32"/>
    </row>
    <row r="326" spans="6:9" ht="8.25" customHeight="1">
      <c r="F326" s="32"/>
      <c r="G326" s="32"/>
      <c r="H326" s="32"/>
      <c r="I326" s="32"/>
    </row>
    <row r="327" spans="6:9" ht="8.25" customHeight="1">
      <c r="F327" s="32"/>
      <c r="G327" s="32"/>
      <c r="H327" s="32"/>
      <c r="I327" s="32"/>
    </row>
    <row r="328" spans="6:9" ht="8.25" customHeight="1">
      <c r="F328" s="32"/>
      <c r="G328" s="32"/>
      <c r="H328" s="32"/>
      <c r="I328" s="32"/>
    </row>
    <row r="329" spans="6:9" ht="8.25" customHeight="1">
      <c r="F329" s="32"/>
      <c r="G329" s="32"/>
      <c r="H329" s="32"/>
      <c r="I329" s="32"/>
    </row>
    <row r="330" spans="6:9" ht="8.25" customHeight="1">
      <c r="F330" s="32"/>
      <c r="G330" s="32"/>
      <c r="H330" s="32"/>
      <c r="I330" s="32"/>
    </row>
    <row r="331" spans="6:9" ht="8.25" customHeight="1">
      <c r="F331" s="32"/>
      <c r="G331" s="32"/>
      <c r="H331" s="32"/>
      <c r="I331" s="32"/>
    </row>
    <row r="332" spans="6:9" ht="8.25" customHeight="1">
      <c r="F332" s="32"/>
      <c r="G332" s="32"/>
      <c r="H332" s="32"/>
      <c r="I332" s="32"/>
    </row>
    <row r="333" spans="6:9" ht="8.25" customHeight="1">
      <c r="F333" s="32"/>
      <c r="G333" s="32"/>
      <c r="H333" s="32"/>
      <c r="I333" s="32"/>
    </row>
    <row r="334" spans="6:9" ht="8.25" customHeight="1">
      <c r="F334" s="32"/>
      <c r="G334" s="32"/>
      <c r="H334" s="32"/>
      <c r="I334" s="32"/>
    </row>
    <row r="335" spans="6:9" ht="8.25" customHeight="1">
      <c r="F335" s="32"/>
      <c r="G335" s="32"/>
      <c r="H335" s="32"/>
      <c r="I335" s="32"/>
    </row>
    <row r="336" spans="6:9" ht="8.25" customHeight="1">
      <c r="F336" s="32"/>
      <c r="G336" s="32"/>
      <c r="H336" s="32"/>
      <c r="I336" s="32"/>
    </row>
    <row r="337" spans="6:9" ht="8.25" customHeight="1">
      <c r="F337" s="32"/>
      <c r="G337" s="32"/>
      <c r="H337" s="32"/>
      <c r="I337" s="32"/>
    </row>
    <row r="338" spans="6:9" ht="8.25" customHeight="1">
      <c r="F338" s="32"/>
      <c r="G338" s="32"/>
      <c r="H338" s="32"/>
      <c r="I338" s="32"/>
    </row>
    <row r="339" spans="6:9" ht="8.25" customHeight="1">
      <c r="F339" s="32"/>
      <c r="G339" s="32"/>
      <c r="H339" s="32"/>
      <c r="I339" s="32"/>
    </row>
    <row r="340" spans="6:9" ht="8.25" customHeight="1">
      <c r="F340" s="32"/>
      <c r="G340" s="32"/>
      <c r="H340" s="32"/>
      <c r="I340" s="32"/>
    </row>
    <row r="341" spans="6:9" ht="8.25" customHeight="1">
      <c r="F341" s="32"/>
      <c r="G341" s="32"/>
      <c r="H341" s="32"/>
      <c r="I341" s="32"/>
    </row>
    <row r="342" spans="6:9" ht="8.25" customHeight="1">
      <c r="F342" s="32"/>
      <c r="G342" s="32"/>
      <c r="H342" s="32"/>
      <c r="I342" s="32"/>
    </row>
    <row r="343" spans="6:9" ht="8.25" customHeight="1">
      <c r="F343" s="32"/>
      <c r="G343" s="32"/>
      <c r="H343" s="32"/>
      <c r="I343" s="32"/>
    </row>
    <row r="344" spans="6:9" ht="8.25" customHeight="1">
      <c r="F344" s="32"/>
      <c r="G344" s="32"/>
      <c r="H344" s="32"/>
      <c r="I344" s="32"/>
    </row>
    <row r="345" spans="6:9" ht="8.25" customHeight="1">
      <c r="F345" s="32"/>
      <c r="G345" s="32"/>
      <c r="H345" s="32"/>
      <c r="I345" s="32"/>
    </row>
    <row r="346" spans="6:9" ht="8.25" customHeight="1">
      <c r="F346" s="32"/>
      <c r="G346" s="32"/>
      <c r="H346" s="32"/>
      <c r="I346" s="32"/>
    </row>
    <row r="347" spans="6:9" ht="8.25" customHeight="1">
      <c r="F347" s="32"/>
      <c r="G347" s="32"/>
      <c r="H347" s="32"/>
      <c r="I347" s="32"/>
    </row>
    <row r="348" spans="6:9" ht="8.25" customHeight="1">
      <c r="F348" s="32"/>
      <c r="G348" s="32"/>
      <c r="H348" s="32"/>
      <c r="I348" s="32"/>
    </row>
    <row r="349" spans="6:9" ht="8.25" customHeight="1">
      <c r="F349" s="32"/>
      <c r="G349" s="32"/>
      <c r="H349" s="32"/>
      <c r="I349" s="32"/>
    </row>
    <row r="350" spans="6:9" ht="8.25" customHeight="1">
      <c r="F350" s="32"/>
      <c r="G350" s="32"/>
      <c r="H350" s="32"/>
      <c r="I350" s="32"/>
    </row>
    <row r="351" spans="6:9" ht="8.25" customHeight="1">
      <c r="F351" s="32"/>
      <c r="G351" s="32"/>
      <c r="H351" s="32"/>
      <c r="I351" s="32"/>
    </row>
    <row r="352" spans="6:9" ht="8.25" customHeight="1">
      <c r="F352" s="32"/>
      <c r="G352" s="32"/>
      <c r="H352" s="32"/>
      <c r="I352" s="32"/>
    </row>
    <row r="353" spans="6:9" ht="8.25" customHeight="1">
      <c r="F353" s="32"/>
      <c r="G353" s="32"/>
      <c r="H353" s="32"/>
      <c r="I353" s="32"/>
    </row>
    <row r="354" spans="6:9" ht="8.25" customHeight="1">
      <c r="F354" s="32"/>
      <c r="G354" s="32"/>
      <c r="H354" s="32"/>
      <c r="I354" s="32"/>
    </row>
    <row r="355" spans="6:9" ht="8.25" customHeight="1">
      <c r="F355" s="32"/>
      <c r="G355" s="32"/>
      <c r="H355" s="32"/>
      <c r="I355" s="32"/>
    </row>
    <row r="356" spans="6:9" ht="8.25" customHeight="1">
      <c r="F356" s="32"/>
      <c r="G356" s="32"/>
      <c r="H356" s="32"/>
      <c r="I356" s="32"/>
    </row>
    <row r="357" spans="6:9" ht="8.25" customHeight="1">
      <c r="F357" s="32"/>
      <c r="G357" s="32"/>
      <c r="H357" s="32"/>
      <c r="I357" s="32"/>
    </row>
    <row r="358" spans="6:9" ht="8.25" customHeight="1">
      <c r="F358" s="32"/>
      <c r="G358" s="32"/>
      <c r="H358" s="32"/>
      <c r="I358" s="32"/>
    </row>
    <row r="359" spans="6:9" ht="8.25" customHeight="1">
      <c r="F359" s="32"/>
      <c r="G359" s="32"/>
      <c r="H359" s="32"/>
      <c r="I359" s="32"/>
    </row>
    <row r="360" spans="6:9" ht="8.25" customHeight="1">
      <c r="F360" s="32"/>
      <c r="G360" s="32"/>
      <c r="H360" s="32"/>
      <c r="I360" s="32"/>
    </row>
    <row r="361" spans="6:9" ht="8.25" customHeight="1">
      <c r="F361" s="32"/>
      <c r="G361" s="32"/>
      <c r="H361" s="32"/>
      <c r="I361" s="32"/>
    </row>
    <row r="362" spans="6:9" ht="8.25" customHeight="1">
      <c r="F362" s="32"/>
      <c r="G362" s="32"/>
      <c r="H362" s="32"/>
      <c r="I362" s="32"/>
    </row>
    <row r="363" spans="6:9" ht="8.25" customHeight="1">
      <c r="F363" s="32"/>
      <c r="G363" s="32"/>
      <c r="H363" s="32"/>
      <c r="I363" s="32"/>
    </row>
    <row r="364" spans="6:9" ht="8.25" customHeight="1">
      <c r="F364" s="32"/>
      <c r="G364" s="32"/>
      <c r="H364" s="32"/>
      <c r="I364" s="32"/>
    </row>
    <row r="365" spans="6:9" ht="8.25" customHeight="1">
      <c r="F365" s="32"/>
      <c r="G365" s="32"/>
      <c r="H365" s="32"/>
      <c r="I365" s="32"/>
    </row>
    <row r="366" spans="6:9" ht="8.25" customHeight="1">
      <c r="F366" s="32"/>
      <c r="G366" s="32"/>
      <c r="H366" s="32"/>
      <c r="I366" s="32"/>
    </row>
    <row r="367" spans="6:9" ht="8.25" customHeight="1">
      <c r="F367" s="32"/>
      <c r="G367" s="32"/>
      <c r="H367" s="32"/>
      <c r="I367" s="32"/>
    </row>
    <row r="368" spans="6:9" ht="8.25" customHeight="1">
      <c r="F368" s="32"/>
      <c r="G368" s="32"/>
      <c r="H368" s="32"/>
      <c r="I368" s="32"/>
    </row>
    <row r="369" spans="6:9" ht="8.25" customHeight="1">
      <c r="F369" s="32"/>
      <c r="G369" s="32"/>
      <c r="H369" s="32"/>
      <c r="I369" s="32"/>
    </row>
    <row r="370" spans="6:9" ht="8.25" customHeight="1">
      <c r="F370" s="32"/>
      <c r="G370" s="32"/>
      <c r="H370" s="32"/>
      <c r="I370" s="32"/>
    </row>
    <row r="371" spans="6:9" ht="8.25" customHeight="1">
      <c r="F371" s="32"/>
      <c r="G371" s="32"/>
      <c r="H371" s="32"/>
      <c r="I371" s="32"/>
    </row>
    <row r="372" spans="6:9" ht="8.25" customHeight="1">
      <c r="F372" s="32"/>
      <c r="G372" s="32"/>
      <c r="H372" s="32"/>
      <c r="I372" s="32"/>
    </row>
    <row r="373" spans="6:9" ht="8.25" customHeight="1">
      <c r="F373" s="32"/>
      <c r="G373" s="32"/>
      <c r="H373" s="32"/>
      <c r="I373" s="32"/>
    </row>
    <row r="374" spans="6:9" ht="8.25" customHeight="1">
      <c r="F374" s="32"/>
      <c r="G374" s="32"/>
      <c r="H374" s="32"/>
      <c r="I374" s="32"/>
    </row>
    <row r="375" spans="6:9" ht="8.25" customHeight="1">
      <c r="F375" s="32"/>
      <c r="G375" s="32"/>
      <c r="H375" s="32"/>
      <c r="I375" s="32"/>
    </row>
    <row r="376" spans="6:9" ht="8.25" customHeight="1">
      <c r="F376" s="32"/>
      <c r="G376" s="32"/>
      <c r="H376" s="32"/>
      <c r="I376" s="32"/>
    </row>
    <row r="377" spans="6:9" ht="8.25" customHeight="1">
      <c r="F377" s="32"/>
      <c r="G377" s="32"/>
      <c r="H377" s="32"/>
      <c r="I377" s="32"/>
    </row>
    <row r="378" spans="6:9" ht="8.25" customHeight="1">
      <c r="F378" s="32"/>
      <c r="G378" s="32"/>
      <c r="H378" s="32"/>
      <c r="I378" s="32"/>
    </row>
    <row r="379" spans="6:9" ht="8.25" customHeight="1">
      <c r="F379" s="32"/>
      <c r="G379" s="32"/>
      <c r="H379" s="32"/>
      <c r="I379" s="32"/>
    </row>
    <row r="380" spans="6:9" ht="8.25" customHeight="1">
      <c r="F380" s="32"/>
      <c r="G380" s="32"/>
      <c r="H380" s="32"/>
      <c r="I380" s="32"/>
    </row>
    <row r="381" spans="6:9" ht="8.25" customHeight="1">
      <c r="F381" s="32"/>
      <c r="G381" s="32"/>
      <c r="H381" s="32"/>
      <c r="I381" s="32"/>
    </row>
    <row r="382" spans="6:9" ht="8.25" customHeight="1">
      <c r="F382" s="32"/>
      <c r="G382" s="32"/>
      <c r="H382" s="32"/>
      <c r="I382" s="32"/>
    </row>
    <row r="383" spans="6:9" ht="8.25" customHeight="1">
      <c r="F383" s="32"/>
      <c r="G383" s="32"/>
      <c r="H383" s="32"/>
      <c r="I383" s="32"/>
    </row>
    <row r="384" spans="6:9" ht="8.25" customHeight="1">
      <c r="F384" s="32"/>
      <c r="G384" s="32"/>
      <c r="H384" s="32"/>
      <c r="I384" s="32"/>
    </row>
    <row r="385" spans="6:9" ht="8.25" customHeight="1">
      <c r="F385" s="32"/>
      <c r="G385" s="32"/>
      <c r="H385" s="32"/>
      <c r="I385" s="32"/>
    </row>
    <row r="386" spans="6:9" ht="8.25" customHeight="1">
      <c r="F386" s="32"/>
      <c r="G386" s="32"/>
      <c r="H386" s="32"/>
      <c r="I386" s="32"/>
    </row>
    <row r="387" spans="6:9" ht="8.25" customHeight="1">
      <c r="F387" s="32"/>
      <c r="G387" s="32"/>
      <c r="H387" s="32"/>
      <c r="I387" s="32"/>
    </row>
    <row r="388" spans="6:9" ht="8.25" customHeight="1">
      <c r="F388" s="32"/>
      <c r="G388" s="32"/>
      <c r="H388" s="32"/>
      <c r="I388" s="32"/>
    </row>
    <row r="389" spans="6:9" ht="8.25" customHeight="1">
      <c r="F389" s="32"/>
      <c r="G389" s="32"/>
      <c r="H389" s="32"/>
      <c r="I389" s="32"/>
    </row>
    <row r="390" spans="6:9" ht="8.25" customHeight="1">
      <c r="F390" s="32"/>
      <c r="G390" s="32"/>
      <c r="H390" s="32"/>
      <c r="I390" s="32"/>
    </row>
    <row r="391" spans="6:9" ht="8.25" customHeight="1">
      <c r="F391" s="32"/>
      <c r="G391" s="32"/>
      <c r="H391" s="32"/>
      <c r="I391" s="32"/>
    </row>
    <row r="392" spans="6:9" ht="8.25" customHeight="1">
      <c r="F392" s="32"/>
      <c r="G392" s="32"/>
      <c r="H392" s="32"/>
      <c r="I392" s="32"/>
    </row>
    <row r="393" spans="6:9" ht="8.25" customHeight="1">
      <c r="F393" s="32"/>
      <c r="G393" s="32"/>
      <c r="H393" s="32"/>
      <c r="I393" s="32"/>
    </row>
    <row r="394" spans="6:9" ht="8.25" customHeight="1">
      <c r="F394" s="32"/>
      <c r="G394" s="32"/>
      <c r="H394" s="32"/>
      <c r="I394" s="32"/>
    </row>
    <row r="395" spans="6:9" ht="8.25" customHeight="1">
      <c r="F395" s="32"/>
      <c r="G395" s="32"/>
      <c r="H395" s="32"/>
      <c r="I395" s="32"/>
    </row>
    <row r="396" spans="6:9" ht="8.25" customHeight="1">
      <c r="F396" s="32"/>
      <c r="G396" s="32"/>
      <c r="H396" s="32"/>
      <c r="I396" s="32"/>
    </row>
    <row r="397" spans="6:9" ht="8.25" customHeight="1">
      <c r="F397" s="32"/>
      <c r="G397" s="32"/>
      <c r="H397" s="32"/>
      <c r="I397" s="32"/>
    </row>
    <row r="398" spans="6:9" ht="8.25" customHeight="1">
      <c r="F398" s="32"/>
      <c r="G398" s="32"/>
      <c r="H398" s="32"/>
      <c r="I398" s="32"/>
    </row>
    <row r="399" spans="6:9" ht="8.25" customHeight="1">
      <c r="F399" s="32"/>
      <c r="G399" s="32"/>
      <c r="H399" s="32"/>
      <c r="I399" s="32"/>
    </row>
    <row r="400" spans="6:9" ht="8.25" customHeight="1">
      <c r="F400" s="32"/>
      <c r="G400" s="32"/>
      <c r="H400" s="32"/>
      <c r="I400" s="32"/>
    </row>
    <row r="401" spans="6:9" ht="8.25" customHeight="1">
      <c r="F401" s="32"/>
      <c r="G401" s="32"/>
      <c r="H401" s="32"/>
      <c r="I401" s="32"/>
    </row>
    <row r="402" spans="6:9" ht="8.25" customHeight="1">
      <c r="F402" s="32"/>
      <c r="G402" s="32"/>
      <c r="H402" s="32"/>
      <c r="I402" s="32"/>
    </row>
    <row r="403" spans="6:9" ht="8.25" customHeight="1">
      <c r="F403" s="32"/>
      <c r="G403" s="32"/>
      <c r="H403" s="32"/>
      <c r="I403" s="32"/>
    </row>
    <row r="404" spans="6:9" ht="8.25" customHeight="1">
      <c r="F404" s="32"/>
      <c r="G404" s="32"/>
      <c r="H404" s="32"/>
      <c r="I404" s="32"/>
    </row>
    <row r="405" spans="6:9" ht="8.25" customHeight="1">
      <c r="F405" s="32"/>
      <c r="G405" s="32"/>
      <c r="H405" s="32"/>
      <c r="I405" s="32"/>
    </row>
    <row r="406" spans="6:9" ht="8.25" customHeight="1">
      <c r="F406" s="32"/>
      <c r="G406" s="32"/>
      <c r="H406" s="32"/>
      <c r="I406" s="32"/>
    </row>
    <row r="407" spans="6:9" ht="8.25" customHeight="1">
      <c r="F407" s="32"/>
      <c r="G407" s="32"/>
      <c r="H407" s="32"/>
      <c r="I407" s="32"/>
    </row>
    <row r="408" spans="6:9" ht="8.25" customHeight="1">
      <c r="F408" s="32"/>
      <c r="G408" s="32"/>
      <c r="H408" s="32"/>
      <c r="I408" s="32"/>
    </row>
    <row r="409" spans="6:9" ht="8.25" customHeight="1">
      <c r="F409" s="32"/>
      <c r="G409" s="32"/>
      <c r="H409" s="32"/>
      <c r="I409" s="32"/>
    </row>
    <row r="410" spans="6:9" ht="8.25" customHeight="1">
      <c r="F410" s="32"/>
      <c r="G410" s="32"/>
      <c r="H410" s="32"/>
      <c r="I410" s="32"/>
    </row>
    <row r="411" spans="6:9" ht="8.25" customHeight="1">
      <c r="F411" s="32"/>
      <c r="G411" s="32"/>
      <c r="H411" s="32"/>
      <c r="I411" s="32"/>
    </row>
    <row r="412" spans="6:9" ht="8.25" customHeight="1">
      <c r="F412" s="32"/>
      <c r="G412" s="32"/>
      <c r="H412" s="32"/>
      <c r="I412" s="32"/>
    </row>
    <row r="413" spans="6:9" ht="8.25" customHeight="1">
      <c r="F413" s="32"/>
      <c r="G413" s="32"/>
      <c r="H413" s="32"/>
      <c r="I413" s="32"/>
    </row>
    <row r="414" spans="6:9" ht="8.25" customHeight="1">
      <c r="F414" s="32"/>
      <c r="G414" s="32"/>
      <c r="H414" s="32"/>
      <c r="I414" s="32"/>
    </row>
    <row r="415" spans="6:9" ht="8.25" customHeight="1">
      <c r="F415" s="32"/>
      <c r="G415" s="32"/>
      <c r="H415" s="32"/>
      <c r="I415" s="32"/>
    </row>
    <row r="416" spans="6:9" ht="8.25" customHeight="1">
      <c r="F416" s="32"/>
      <c r="G416" s="32"/>
      <c r="H416" s="32"/>
      <c r="I416" s="32"/>
    </row>
    <row r="417" spans="6:9" ht="8.25" customHeight="1">
      <c r="F417" s="32"/>
      <c r="G417" s="32"/>
      <c r="H417" s="32"/>
      <c r="I417" s="32"/>
    </row>
    <row r="418" spans="6:9" ht="8.25" customHeight="1">
      <c r="F418" s="32"/>
      <c r="G418" s="32"/>
      <c r="H418" s="32"/>
      <c r="I418" s="32"/>
    </row>
    <row r="419" spans="6:9" ht="8.25" customHeight="1">
      <c r="F419" s="32"/>
      <c r="G419" s="32"/>
      <c r="H419" s="32"/>
      <c r="I419" s="32"/>
    </row>
    <row r="420" spans="6:9" ht="8.25" customHeight="1">
      <c r="F420" s="32"/>
      <c r="G420" s="32"/>
      <c r="H420" s="32"/>
      <c r="I420" s="32"/>
    </row>
    <row r="421" spans="6:9" ht="8.25" customHeight="1">
      <c r="F421" s="32"/>
      <c r="G421" s="32"/>
      <c r="H421" s="32"/>
      <c r="I421" s="32"/>
    </row>
    <row r="422" spans="6:9" ht="8.25" customHeight="1">
      <c r="F422" s="32"/>
      <c r="G422" s="32"/>
      <c r="H422" s="32"/>
      <c r="I422" s="32"/>
    </row>
    <row r="423" spans="6:9" ht="8.25" customHeight="1">
      <c r="F423" s="32"/>
      <c r="G423" s="32"/>
      <c r="H423" s="32"/>
      <c r="I423" s="32"/>
    </row>
    <row r="424" spans="6:9" ht="8.25" customHeight="1">
      <c r="F424" s="32"/>
      <c r="G424" s="32"/>
      <c r="H424" s="32"/>
      <c r="I424" s="32"/>
    </row>
    <row r="425" spans="6:9" ht="8.25" customHeight="1">
      <c r="F425" s="32"/>
      <c r="G425" s="32"/>
      <c r="H425" s="32"/>
      <c r="I425" s="32"/>
    </row>
    <row r="426" spans="6:9" ht="8.25" customHeight="1">
      <c r="F426" s="32"/>
      <c r="G426" s="32"/>
      <c r="H426" s="32"/>
      <c r="I426" s="32"/>
    </row>
    <row r="427" spans="6:9" ht="8.25" customHeight="1">
      <c r="F427" s="32"/>
      <c r="G427" s="32"/>
      <c r="H427" s="32"/>
      <c r="I427" s="32"/>
    </row>
    <row r="428" spans="6:9" ht="8.25" customHeight="1">
      <c r="F428" s="32"/>
      <c r="G428" s="32"/>
      <c r="H428" s="32"/>
      <c r="I428" s="32"/>
    </row>
    <row r="429" spans="6:9" ht="8.25" customHeight="1">
      <c r="F429" s="32"/>
      <c r="G429" s="32"/>
      <c r="H429" s="32"/>
      <c r="I429" s="32"/>
    </row>
    <row r="430" spans="6:9" ht="8.25" customHeight="1">
      <c r="F430" s="32"/>
      <c r="G430" s="32"/>
      <c r="H430" s="32"/>
      <c r="I430" s="32"/>
    </row>
    <row r="431" spans="6:9" ht="8.25" customHeight="1">
      <c r="F431" s="32"/>
      <c r="G431" s="32"/>
      <c r="H431" s="32"/>
      <c r="I431" s="32"/>
    </row>
    <row r="432" spans="6:9" ht="8.25" customHeight="1">
      <c r="F432" s="32"/>
      <c r="G432" s="32"/>
      <c r="H432" s="32"/>
      <c r="I432" s="32"/>
    </row>
    <row r="433" spans="6:9" ht="8.25" customHeight="1">
      <c r="F433" s="32"/>
      <c r="G433" s="32"/>
      <c r="H433" s="32"/>
      <c r="I433" s="32"/>
    </row>
    <row r="434" spans="6:9" ht="8.25" customHeight="1">
      <c r="F434" s="32"/>
      <c r="G434" s="32"/>
      <c r="H434" s="32"/>
      <c r="I434" s="32"/>
    </row>
    <row r="435" spans="6:9" ht="8.25" customHeight="1">
      <c r="F435" s="32"/>
      <c r="G435" s="32"/>
      <c r="H435" s="32"/>
      <c r="I435" s="32"/>
    </row>
    <row r="436" spans="6:9" ht="8.25" customHeight="1">
      <c r="F436" s="32"/>
      <c r="G436" s="32"/>
      <c r="H436" s="32"/>
      <c r="I436" s="32"/>
    </row>
    <row r="437" spans="6:9" ht="8.25" customHeight="1">
      <c r="F437" s="32"/>
      <c r="G437" s="32"/>
      <c r="H437" s="32"/>
      <c r="I437" s="32"/>
    </row>
    <row r="438" spans="6:9" ht="8.25" customHeight="1">
      <c r="F438" s="32"/>
      <c r="G438" s="32"/>
      <c r="H438" s="32"/>
      <c r="I438" s="32"/>
    </row>
    <row r="439" spans="6:9" ht="8.25" customHeight="1">
      <c r="F439" s="32"/>
      <c r="G439" s="32"/>
      <c r="H439" s="32"/>
      <c r="I439" s="32"/>
    </row>
    <row r="440" spans="6:9" ht="8.25" customHeight="1">
      <c r="F440" s="32"/>
      <c r="G440" s="32"/>
      <c r="H440" s="32"/>
      <c r="I440" s="32"/>
    </row>
    <row r="441" spans="6:9" ht="8.25" customHeight="1">
      <c r="F441" s="32"/>
      <c r="G441" s="32"/>
      <c r="H441" s="32"/>
      <c r="I441" s="32"/>
    </row>
    <row r="442" spans="6:9" ht="8.25" customHeight="1">
      <c r="F442" s="32"/>
      <c r="G442" s="32"/>
      <c r="H442" s="32"/>
      <c r="I442" s="32"/>
    </row>
    <row r="443" spans="6:9" ht="8.25" customHeight="1">
      <c r="F443" s="32"/>
      <c r="G443" s="32"/>
      <c r="H443" s="32"/>
      <c r="I443" s="32"/>
    </row>
    <row r="444" spans="6:9" ht="8.25" customHeight="1">
      <c r="F444" s="32"/>
      <c r="G444" s="32"/>
      <c r="H444" s="32"/>
      <c r="I444" s="32"/>
    </row>
    <row r="445" spans="6:9" ht="8.25" customHeight="1">
      <c r="F445" s="32"/>
      <c r="G445" s="32"/>
      <c r="H445" s="32"/>
      <c r="I445" s="32"/>
    </row>
    <row r="446" spans="6:9" ht="8.25" customHeight="1">
      <c r="F446" s="32"/>
      <c r="G446" s="32"/>
      <c r="H446" s="32"/>
      <c r="I446" s="32"/>
    </row>
    <row r="447" spans="6:9" ht="8.25" customHeight="1">
      <c r="F447" s="32"/>
      <c r="G447" s="32"/>
      <c r="H447" s="32"/>
      <c r="I447" s="32"/>
    </row>
    <row r="448" spans="6:9" ht="8.25" customHeight="1">
      <c r="F448" s="32"/>
      <c r="G448" s="32"/>
      <c r="H448" s="32"/>
      <c r="I448" s="32"/>
    </row>
    <row r="449" spans="6:9" ht="8.25" customHeight="1">
      <c r="F449" s="32"/>
      <c r="G449" s="32"/>
      <c r="H449" s="32"/>
      <c r="I449" s="32"/>
    </row>
    <row r="450" spans="6:9" ht="8.25" customHeight="1">
      <c r="F450" s="32"/>
      <c r="G450" s="32"/>
      <c r="H450" s="32"/>
      <c r="I450" s="32"/>
    </row>
    <row r="451" spans="6:9" ht="8.25" customHeight="1">
      <c r="F451" s="32"/>
      <c r="G451" s="32"/>
      <c r="H451" s="32"/>
      <c r="I451" s="32"/>
    </row>
    <row r="452" spans="6:9" ht="8.25" customHeight="1">
      <c r="F452" s="32"/>
      <c r="G452" s="32"/>
      <c r="H452" s="32"/>
      <c r="I452" s="32"/>
    </row>
    <row r="453" spans="6:9" ht="8.25" customHeight="1">
      <c r="F453" s="32"/>
      <c r="G453" s="32"/>
      <c r="H453" s="32"/>
      <c r="I453" s="32"/>
    </row>
    <row r="454" spans="6:9" ht="8.25" customHeight="1">
      <c r="F454" s="32"/>
      <c r="G454" s="32"/>
      <c r="H454" s="32"/>
      <c r="I454" s="32"/>
    </row>
    <row r="455" spans="6:9" ht="8.25" customHeight="1">
      <c r="F455" s="32"/>
      <c r="G455" s="32"/>
      <c r="H455" s="32"/>
      <c r="I455" s="32"/>
    </row>
    <row r="456" spans="6:9" ht="8.25" customHeight="1">
      <c r="F456" s="32"/>
      <c r="G456" s="32"/>
      <c r="H456" s="32"/>
      <c r="I456" s="32"/>
    </row>
    <row r="457" spans="6:9" ht="8.25" customHeight="1">
      <c r="F457" s="32"/>
      <c r="G457" s="32"/>
      <c r="H457" s="32"/>
      <c r="I457" s="32"/>
    </row>
    <row r="458" spans="6:9" ht="8.25" customHeight="1">
      <c r="F458" s="32"/>
      <c r="G458" s="32"/>
      <c r="H458" s="32"/>
      <c r="I458" s="32"/>
    </row>
    <row r="459" spans="6:9" ht="8.25" customHeight="1">
      <c r="F459" s="32"/>
      <c r="G459" s="32"/>
      <c r="H459" s="32"/>
      <c r="I459" s="32"/>
    </row>
    <row r="460" spans="6:9" ht="8.25" customHeight="1">
      <c r="F460" s="32"/>
      <c r="G460" s="32"/>
      <c r="H460" s="32"/>
      <c r="I460" s="32"/>
    </row>
    <row r="461" spans="6:9" ht="8.25" customHeight="1">
      <c r="F461" s="32"/>
      <c r="G461" s="32"/>
      <c r="H461" s="32"/>
      <c r="I461" s="32"/>
    </row>
    <row r="462" spans="6:9" ht="8.25" customHeight="1">
      <c r="F462" s="32"/>
      <c r="G462" s="32"/>
      <c r="H462" s="32"/>
      <c r="I462" s="32"/>
    </row>
    <row r="463" spans="6:9" ht="8.25" customHeight="1">
      <c r="F463" s="32"/>
      <c r="G463" s="32"/>
      <c r="H463" s="32"/>
      <c r="I463" s="32"/>
    </row>
    <row r="464" spans="6:9" ht="8.25" customHeight="1">
      <c r="F464" s="32"/>
      <c r="G464" s="32"/>
      <c r="H464" s="32"/>
      <c r="I464" s="32"/>
    </row>
    <row r="465" spans="6:9" ht="8.25" customHeight="1">
      <c r="F465" s="32"/>
      <c r="G465" s="32"/>
      <c r="H465" s="32"/>
      <c r="I465" s="32"/>
    </row>
    <row r="466" spans="6:9" ht="8.25" customHeight="1">
      <c r="F466" s="32"/>
      <c r="G466" s="32"/>
      <c r="H466" s="32"/>
      <c r="I466" s="32"/>
    </row>
    <row r="467" spans="6:9" ht="8.25" customHeight="1">
      <c r="F467" s="32"/>
      <c r="G467" s="32"/>
      <c r="H467" s="32"/>
      <c r="I467" s="32"/>
    </row>
    <row r="468" spans="6:9" ht="8.25" customHeight="1">
      <c r="F468" s="32"/>
      <c r="G468" s="32"/>
      <c r="H468" s="32"/>
      <c r="I468" s="32"/>
    </row>
    <row r="469" spans="6:9" ht="8.25" customHeight="1">
      <c r="F469" s="32"/>
      <c r="G469" s="32"/>
      <c r="H469" s="32"/>
      <c r="I469" s="32"/>
    </row>
    <row r="470" spans="6:9" ht="8.25" customHeight="1">
      <c r="F470" s="32"/>
      <c r="G470" s="32"/>
      <c r="H470" s="32"/>
      <c r="I470" s="32"/>
    </row>
    <row r="471" spans="6:9" ht="8.25" customHeight="1">
      <c r="F471" s="32"/>
      <c r="G471" s="32"/>
      <c r="H471" s="32"/>
      <c r="I471" s="32"/>
    </row>
    <row r="472" spans="6:9" ht="8.25" customHeight="1">
      <c r="F472" s="32"/>
      <c r="G472" s="32"/>
      <c r="H472" s="32"/>
      <c r="I472" s="32"/>
    </row>
    <row r="473" spans="6:9" ht="8.25" customHeight="1">
      <c r="F473" s="32"/>
      <c r="G473" s="32"/>
      <c r="H473" s="32"/>
      <c r="I473" s="32"/>
    </row>
    <row r="474" spans="6:9" ht="8.25" customHeight="1">
      <c r="F474" s="32"/>
      <c r="G474" s="32"/>
      <c r="H474" s="32"/>
      <c r="I474" s="32"/>
    </row>
    <row r="475" spans="6:9" ht="8.25" customHeight="1">
      <c r="F475" s="32"/>
      <c r="G475" s="32"/>
      <c r="H475" s="32"/>
      <c r="I475" s="32"/>
    </row>
    <row r="476" spans="6:9" ht="8.25" customHeight="1">
      <c r="F476" s="32"/>
      <c r="G476" s="32"/>
      <c r="H476" s="32"/>
      <c r="I476" s="32"/>
    </row>
    <row r="477" spans="6:9" ht="8.25" customHeight="1">
      <c r="F477" s="32"/>
      <c r="G477" s="32"/>
      <c r="H477" s="32"/>
      <c r="I477" s="32"/>
    </row>
    <row r="478" spans="6:9" ht="8.25" customHeight="1">
      <c r="F478" s="32"/>
      <c r="G478" s="32"/>
      <c r="H478" s="32"/>
      <c r="I478" s="32"/>
    </row>
    <row r="479" spans="6:9" ht="8.25" customHeight="1">
      <c r="F479" s="32"/>
      <c r="G479" s="32"/>
      <c r="H479" s="32"/>
      <c r="I479" s="32"/>
    </row>
    <row r="480" spans="6:9" ht="8.25" customHeight="1">
      <c r="F480" s="32"/>
      <c r="G480" s="32"/>
      <c r="H480" s="32"/>
      <c r="I480" s="32"/>
    </row>
    <row r="481" spans="6:9" ht="8.25" customHeight="1">
      <c r="F481" s="32"/>
      <c r="G481" s="32"/>
      <c r="H481" s="32"/>
      <c r="I481" s="32"/>
    </row>
    <row r="482" spans="6:9" ht="8.25" customHeight="1">
      <c r="F482" s="32"/>
      <c r="G482" s="32"/>
      <c r="H482" s="32"/>
      <c r="I482" s="32"/>
    </row>
    <row r="483" spans="6:9" ht="8.25" customHeight="1">
      <c r="F483" s="32"/>
      <c r="G483" s="32"/>
      <c r="H483" s="32"/>
      <c r="I483" s="32"/>
    </row>
    <row r="484" spans="6:9" ht="8.25" customHeight="1">
      <c r="F484" s="32"/>
      <c r="G484" s="32"/>
      <c r="H484" s="32"/>
      <c r="I484" s="32"/>
    </row>
    <row r="485" spans="6:9" ht="8.25" customHeight="1">
      <c r="F485" s="32"/>
      <c r="G485" s="32"/>
      <c r="H485" s="32"/>
      <c r="I485" s="32"/>
    </row>
    <row r="486" spans="6:9" ht="8.25" customHeight="1">
      <c r="F486" s="32"/>
      <c r="G486" s="32"/>
      <c r="H486" s="32"/>
      <c r="I486" s="32"/>
    </row>
    <row r="487" spans="6:9" ht="8.25" customHeight="1">
      <c r="F487" s="32"/>
      <c r="G487" s="32"/>
      <c r="H487" s="32"/>
      <c r="I487" s="32"/>
    </row>
    <row r="488" spans="6:9" ht="8.25" customHeight="1">
      <c r="F488" s="32"/>
      <c r="G488" s="32"/>
      <c r="H488" s="32"/>
      <c r="I488" s="32"/>
    </row>
    <row r="489" spans="6:9" ht="8.25" customHeight="1">
      <c r="F489" s="32"/>
      <c r="G489" s="32"/>
      <c r="H489" s="32"/>
      <c r="I489" s="32"/>
    </row>
    <row r="490" spans="6:9" ht="8.25" customHeight="1">
      <c r="F490" s="32"/>
      <c r="G490" s="32"/>
      <c r="H490" s="32"/>
      <c r="I490" s="32"/>
    </row>
    <row r="491" spans="6:9" ht="8.25" customHeight="1">
      <c r="F491" s="32"/>
      <c r="G491" s="32"/>
      <c r="H491" s="32"/>
      <c r="I491" s="32"/>
    </row>
    <row r="492" spans="6:9" ht="8.25" customHeight="1">
      <c r="F492" s="32"/>
      <c r="G492" s="32"/>
      <c r="H492" s="32"/>
      <c r="I492" s="32"/>
    </row>
    <row r="493" spans="6:9" ht="8.25" customHeight="1">
      <c r="F493" s="32"/>
      <c r="G493" s="32"/>
      <c r="H493" s="32"/>
      <c r="I493" s="32"/>
    </row>
    <row r="494" spans="6:9" ht="8.25" customHeight="1">
      <c r="F494" s="32"/>
      <c r="G494" s="32"/>
      <c r="H494" s="32"/>
      <c r="I494" s="32"/>
    </row>
    <row r="495" spans="6:9" ht="8.25" customHeight="1">
      <c r="F495" s="32"/>
      <c r="G495" s="32"/>
      <c r="H495" s="32"/>
      <c r="I495" s="32"/>
    </row>
    <row r="496" spans="6:9" ht="8.25" customHeight="1">
      <c r="F496" s="32"/>
      <c r="G496" s="32"/>
      <c r="H496" s="32"/>
      <c r="I496" s="32"/>
    </row>
    <row r="497" spans="6:9" ht="8.25" customHeight="1">
      <c r="F497" s="32"/>
      <c r="G497" s="32"/>
      <c r="H497" s="32"/>
      <c r="I497" s="32"/>
    </row>
    <row r="498" spans="6:9" ht="8.25" customHeight="1">
      <c r="F498" s="32"/>
      <c r="G498" s="32"/>
      <c r="H498" s="32"/>
      <c r="I498" s="32"/>
    </row>
    <row r="499" spans="6:9" ht="8.25" customHeight="1">
      <c r="F499" s="32"/>
      <c r="G499" s="32"/>
      <c r="H499" s="32"/>
      <c r="I499" s="32"/>
    </row>
    <row r="500" spans="6:9" ht="8.25" customHeight="1">
      <c r="F500" s="32"/>
      <c r="G500" s="32"/>
      <c r="H500" s="32"/>
      <c r="I500" s="32"/>
    </row>
    <row r="501" spans="6:9" ht="8.25" customHeight="1">
      <c r="F501" s="32"/>
      <c r="G501" s="32"/>
      <c r="H501" s="32"/>
      <c r="I501" s="32"/>
    </row>
    <row r="502" spans="6:9" ht="8.25" customHeight="1">
      <c r="F502" s="32"/>
      <c r="G502" s="32"/>
      <c r="H502" s="32"/>
      <c r="I502" s="32"/>
    </row>
    <row r="503" spans="6:9" ht="8.25" customHeight="1">
      <c r="F503" s="32"/>
      <c r="G503" s="32"/>
      <c r="H503" s="32"/>
      <c r="I503" s="32"/>
    </row>
    <row r="504" spans="6:9" ht="8.25" customHeight="1">
      <c r="F504" s="32"/>
      <c r="G504" s="32"/>
      <c r="H504" s="32"/>
      <c r="I504" s="32"/>
    </row>
    <row r="505" spans="6:9" ht="8.25" customHeight="1">
      <c r="F505" s="32"/>
      <c r="G505" s="32"/>
      <c r="H505" s="32"/>
      <c r="I505" s="32"/>
    </row>
    <row r="506" spans="6:9" ht="8.25" customHeight="1">
      <c r="F506" s="32"/>
      <c r="G506" s="32"/>
      <c r="H506" s="32"/>
      <c r="I506" s="32"/>
    </row>
    <row r="507" spans="6:9" ht="8.25" customHeight="1">
      <c r="F507" s="32"/>
      <c r="G507" s="32"/>
      <c r="H507" s="32"/>
      <c r="I507" s="32"/>
    </row>
    <row r="508" spans="6:9" ht="8.25" customHeight="1">
      <c r="F508" s="32"/>
      <c r="G508" s="32"/>
      <c r="H508" s="32"/>
      <c r="I508" s="32"/>
    </row>
    <row r="509" spans="6:9" ht="8.25" customHeight="1">
      <c r="F509" s="32"/>
      <c r="G509" s="32"/>
      <c r="H509" s="32"/>
      <c r="I509" s="32"/>
    </row>
    <row r="510" spans="6:9" ht="8.25" customHeight="1">
      <c r="F510" s="32"/>
      <c r="G510" s="32"/>
      <c r="H510" s="32"/>
      <c r="I510" s="32"/>
    </row>
    <row r="511" spans="6:9" ht="8.25" customHeight="1">
      <c r="F511" s="32"/>
      <c r="G511" s="32"/>
      <c r="H511" s="32"/>
      <c r="I511" s="32"/>
    </row>
    <row r="512" spans="6:9" ht="8.25" customHeight="1">
      <c r="F512" s="32"/>
      <c r="G512" s="32"/>
      <c r="H512" s="32"/>
      <c r="I512" s="32"/>
    </row>
    <row r="513" spans="6:9" ht="8.25" customHeight="1">
      <c r="F513" s="32"/>
      <c r="G513" s="32"/>
      <c r="H513" s="32"/>
      <c r="I513" s="32"/>
    </row>
    <row r="514" spans="6:9" ht="8.25" customHeight="1">
      <c r="F514" s="32"/>
      <c r="G514" s="32"/>
      <c r="H514" s="32"/>
      <c r="I514" s="32"/>
    </row>
    <row r="515" spans="6:9" ht="8.25" customHeight="1">
      <c r="F515" s="32"/>
      <c r="G515" s="32"/>
      <c r="H515" s="32"/>
      <c r="I515" s="32"/>
    </row>
    <row r="516" spans="6:9" ht="8.25" customHeight="1">
      <c r="F516" s="32"/>
      <c r="G516" s="32"/>
      <c r="H516" s="32"/>
      <c r="I516" s="32"/>
    </row>
    <row r="517" spans="6:9" ht="8.25" customHeight="1">
      <c r="F517" s="32"/>
      <c r="G517" s="32"/>
      <c r="H517" s="32"/>
      <c r="I517" s="32"/>
    </row>
    <row r="518" spans="6:9" ht="8.25" customHeight="1">
      <c r="F518" s="32"/>
      <c r="G518" s="32"/>
      <c r="H518" s="32"/>
      <c r="I518" s="32"/>
    </row>
    <row r="519" spans="6:9" ht="8.25" customHeight="1">
      <c r="F519" s="32"/>
      <c r="G519" s="32"/>
      <c r="H519" s="32"/>
      <c r="I519" s="32"/>
    </row>
    <row r="520" spans="6:9" ht="8.25" customHeight="1">
      <c r="F520" s="32"/>
      <c r="G520" s="32"/>
      <c r="H520" s="32"/>
      <c r="I520" s="32"/>
    </row>
    <row r="521" spans="6:9" ht="8.25" customHeight="1">
      <c r="F521" s="32"/>
      <c r="G521" s="32"/>
      <c r="H521" s="32"/>
      <c r="I521" s="32"/>
    </row>
    <row r="522" spans="6:9" ht="8.25" customHeight="1">
      <c r="F522" s="32"/>
      <c r="G522" s="32"/>
      <c r="H522" s="32"/>
      <c r="I522" s="32"/>
    </row>
    <row r="523" spans="6:9" ht="8.25" customHeight="1">
      <c r="F523" s="32"/>
      <c r="G523" s="32"/>
      <c r="H523" s="32"/>
      <c r="I523" s="32"/>
    </row>
    <row r="524" spans="6:9" ht="8.25" customHeight="1">
      <c r="F524" s="32"/>
      <c r="G524" s="32"/>
      <c r="H524" s="32"/>
      <c r="I524" s="32"/>
    </row>
    <row r="525" spans="6:9" ht="8.25" customHeight="1">
      <c r="F525" s="32"/>
      <c r="G525" s="32"/>
      <c r="H525" s="32"/>
      <c r="I525" s="32"/>
    </row>
    <row r="526" spans="6:9" ht="8.25" customHeight="1">
      <c r="F526" s="32"/>
      <c r="G526" s="32"/>
      <c r="H526" s="32"/>
      <c r="I526" s="32"/>
    </row>
    <row r="527" spans="6:9" ht="8.25" customHeight="1">
      <c r="F527" s="32"/>
      <c r="G527" s="32"/>
      <c r="H527" s="32"/>
      <c r="I527" s="32"/>
    </row>
    <row r="528" spans="6:9" ht="8.25" customHeight="1">
      <c r="F528" s="32"/>
      <c r="G528" s="32"/>
      <c r="H528" s="32"/>
      <c r="I528" s="32"/>
    </row>
    <row r="529" spans="6:9" ht="8.25" customHeight="1">
      <c r="F529" s="32"/>
      <c r="G529" s="32"/>
      <c r="H529" s="32"/>
      <c r="I529" s="32"/>
    </row>
    <row r="530" spans="6:9" ht="8.25" customHeight="1">
      <c r="F530" s="32"/>
      <c r="G530" s="32"/>
      <c r="H530" s="32"/>
      <c r="I530" s="32"/>
    </row>
    <row r="531" spans="6:9" ht="8.25" customHeight="1">
      <c r="F531" s="32"/>
      <c r="G531" s="32"/>
      <c r="H531" s="32"/>
      <c r="I531" s="32"/>
    </row>
    <row r="532" spans="6:9" ht="8.25" customHeight="1">
      <c r="F532" s="32"/>
      <c r="G532" s="32"/>
      <c r="H532" s="32"/>
      <c r="I532" s="32"/>
    </row>
    <row r="533" spans="6:9" ht="8.25" customHeight="1">
      <c r="F533" s="32"/>
      <c r="G533" s="32"/>
      <c r="H533" s="32"/>
      <c r="I533" s="32"/>
    </row>
    <row r="534" spans="6:9" ht="8.25" customHeight="1">
      <c r="F534" s="32"/>
      <c r="G534" s="32"/>
      <c r="H534" s="32"/>
      <c r="I534" s="32"/>
    </row>
    <row r="535" spans="6:9" ht="8.25" customHeight="1">
      <c r="F535" s="32"/>
      <c r="G535" s="32"/>
      <c r="H535" s="32"/>
      <c r="I535" s="32"/>
    </row>
    <row r="536" spans="6:9" ht="8.25" customHeight="1">
      <c r="F536" s="32"/>
      <c r="G536" s="32"/>
      <c r="H536" s="32"/>
      <c r="I536" s="32"/>
    </row>
    <row r="537" spans="6:9" ht="8.25" customHeight="1">
      <c r="F537" s="32"/>
      <c r="G537" s="32"/>
      <c r="H537" s="32"/>
      <c r="I537" s="32"/>
    </row>
    <row r="538" spans="6:9" ht="8.25" customHeight="1">
      <c r="F538" s="32"/>
      <c r="G538" s="32"/>
      <c r="H538" s="32"/>
      <c r="I538" s="32"/>
    </row>
    <row r="539" spans="6:9" ht="8.25" customHeight="1">
      <c r="F539" s="32"/>
      <c r="G539" s="32"/>
      <c r="H539" s="32"/>
      <c r="I539" s="32"/>
    </row>
    <row r="540" spans="6:9" ht="8.25" customHeight="1">
      <c r="F540" s="32"/>
      <c r="G540" s="32"/>
      <c r="H540" s="32"/>
      <c r="I540" s="32"/>
    </row>
    <row r="541" spans="6:9" ht="8.25" customHeight="1">
      <c r="F541" s="32"/>
      <c r="G541" s="32"/>
      <c r="H541" s="32"/>
      <c r="I541" s="32"/>
    </row>
    <row r="542" spans="6:9" ht="8.25" customHeight="1">
      <c r="F542" s="32"/>
      <c r="G542" s="32"/>
      <c r="H542" s="32"/>
      <c r="I542" s="32"/>
    </row>
    <row r="543" spans="6:9" ht="8.25" customHeight="1">
      <c r="F543" s="32"/>
      <c r="G543" s="32"/>
      <c r="H543" s="32"/>
      <c r="I543" s="32"/>
    </row>
    <row r="544" spans="6:9" ht="8.25" customHeight="1">
      <c r="F544" s="32"/>
      <c r="G544" s="32"/>
      <c r="H544" s="32"/>
      <c r="I544" s="32"/>
    </row>
    <row r="545" spans="6:9" ht="8.25" customHeight="1">
      <c r="F545" s="32"/>
      <c r="G545" s="32"/>
      <c r="H545" s="32"/>
      <c r="I545" s="32"/>
    </row>
    <row r="546" spans="6:9" ht="8.25" customHeight="1">
      <c r="F546" s="32"/>
      <c r="G546" s="32"/>
      <c r="H546" s="32"/>
      <c r="I546" s="32"/>
    </row>
    <row r="547" spans="6:9" ht="8.25" customHeight="1">
      <c r="F547" s="32"/>
      <c r="G547" s="32"/>
      <c r="H547" s="32"/>
      <c r="I547" s="32"/>
    </row>
    <row r="548" spans="6:9" ht="8.25" customHeight="1">
      <c r="F548" s="32"/>
      <c r="G548" s="32"/>
      <c r="H548" s="32"/>
      <c r="I548" s="32"/>
    </row>
    <row r="549" spans="6:9" ht="8.25" customHeight="1">
      <c r="F549" s="32"/>
      <c r="G549" s="32"/>
      <c r="H549" s="32"/>
      <c r="I549" s="32"/>
    </row>
    <row r="550" spans="6:9" ht="8.25" customHeight="1">
      <c r="F550" s="32"/>
      <c r="G550" s="32"/>
      <c r="H550" s="32"/>
      <c r="I550" s="32"/>
    </row>
    <row r="551" spans="6:9" ht="8.25" customHeight="1">
      <c r="F551" s="32"/>
      <c r="G551" s="32"/>
      <c r="H551" s="32"/>
      <c r="I551" s="32"/>
    </row>
    <row r="552" spans="6:9" ht="8.25" customHeight="1">
      <c r="F552" s="32"/>
      <c r="G552" s="32"/>
      <c r="H552" s="32"/>
      <c r="I552" s="32"/>
    </row>
    <row r="553" spans="6:9" ht="8.25" customHeight="1">
      <c r="F553" s="32"/>
      <c r="G553" s="32"/>
      <c r="H553" s="32"/>
      <c r="I553" s="32"/>
    </row>
    <row r="554" spans="6:9" ht="8.25" customHeight="1">
      <c r="F554" s="32"/>
      <c r="G554" s="32"/>
      <c r="H554" s="32"/>
      <c r="I554" s="32"/>
    </row>
    <row r="555" spans="6:9" ht="8.25" customHeight="1">
      <c r="F555" s="32"/>
      <c r="G555" s="32"/>
      <c r="H555" s="32"/>
      <c r="I555" s="32"/>
    </row>
    <row r="556" spans="6:9" ht="8.25" customHeight="1">
      <c r="F556" s="32"/>
      <c r="G556" s="32"/>
      <c r="H556" s="32"/>
      <c r="I556" s="32"/>
    </row>
    <row r="557" spans="6:9" ht="8.25" customHeight="1">
      <c r="F557" s="32"/>
      <c r="G557" s="32"/>
      <c r="H557" s="32"/>
      <c r="I557" s="32"/>
    </row>
    <row r="558" spans="6:9" ht="8.25" customHeight="1">
      <c r="F558" s="32"/>
      <c r="G558" s="32"/>
      <c r="H558" s="32"/>
      <c r="I558" s="32"/>
    </row>
    <row r="559" spans="6:9" ht="8.25" customHeight="1">
      <c r="F559" s="32"/>
      <c r="G559" s="32"/>
      <c r="H559" s="32"/>
      <c r="I559" s="32"/>
    </row>
    <row r="560" spans="6:9" ht="8.25" customHeight="1">
      <c r="F560" s="32"/>
      <c r="G560" s="32"/>
      <c r="H560" s="32"/>
      <c r="I560" s="32"/>
    </row>
    <row r="561" spans="6:9" ht="8.25" customHeight="1">
      <c r="F561" s="32"/>
      <c r="G561" s="32"/>
      <c r="H561" s="32"/>
      <c r="I561" s="32"/>
    </row>
    <row r="562" spans="6:9" ht="8.25" customHeight="1">
      <c r="F562" s="32"/>
      <c r="G562" s="32"/>
      <c r="H562" s="32"/>
      <c r="I562" s="32"/>
    </row>
    <row r="563" spans="6:9" ht="8.25" customHeight="1">
      <c r="F563" s="32"/>
      <c r="G563" s="32"/>
      <c r="H563" s="32"/>
      <c r="I563" s="32"/>
    </row>
    <row r="564" spans="6:9" ht="8.25" customHeight="1">
      <c r="F564" s="32"/>
      <c r="G564" s="32"/>
      <c r="H564" s="32"/>
      <c r="I564" s="32"/>
    </row>
    <row r="565" spans="6:9" ht="8.25" customHeight="1">
      <c r="F565" s="32"/>
      <c r="G565" s="32"/>
      <c r="H565" s="32"/>
      <c r="I565" s="32"/>
    </row>
    <row r="566" spans="6:9" ht="8.25" customHeight="1">
      <c r="F566" s="32"/>
      <c r="G566" s="32"/>
      <c r="H566" s="32"/>
      <c r="I566" s="32"/>
    </row>
    <row r="567" spans="6:9" ht="8.25" customHeight="1">
      <c r="F567" s="32"/>
      <c r="G567" s="32"/>
      <c r="H567" s="32"/>
      <c r="I567" s="32"/>
    </row>
    <row r="568" spans="6:9" ht="8.25" customHeight="1">
      <c r="F568" s="32"/>
      <c r="G568" s="32"/>
      <c r="H568" s="32"/>
      <c r="I568" s="32"/>
    </row>
    <row r="569" spans="6:9" ht="8.25" customHeight="1">
      <c r="F569" s="32"/>
      <c r="G569" s="32"/>
      <c r="H569" s="32"/>
      <c r="I569" s="32"/>
    </row>
    <row r="570" spans="6:9" ht="8.25" customHeight="1">
      <c r="F570" s="32"/>
      <c r="G570" s="32"/>
      <c r="H570" s="32"/>
      <c r="I570" s="32"/>
    </row>
    <row r="571" spans="6:9" ht="8.25" customHeight="1">
      <c r="F571" s="32"/>
      <c r="G571" s="32"/>
      <c r="H571" s="32"/>
      <c r="I571" s="32"/>
    </row>
    <row r="572" spans="6:9" ht="8.25" customHeight="1">
      <c r="F572" s="32"/>
      <c r="G572" s="32"/>
      <c r="H572" s="32"/>
      <c r="I572" s="32"/>
    </row>
    <row r="573" spans="6:9" ht="8.25" customHeight="1">
      <c r="F573" s="32"/>
      <c r="G573" s="32"/>
      <c r="H573" s="32"/>
      <c r="I573" s="32"/>
    </row>
    <row r="574" spans="6:9" ht="8.25" customHeight="1">
      <c r="F574" s="32"/>
      <c r="G574" s="32"/>
      <c r="H574" s="32"/>
      <c r="I574" s="32"/>
    </row>
    <row r="575" spans="6:9" ht="8.25" customHeight="1">
      <c r="F575" s="32"/>
      <c r="G575" s="32"/>
      <c r="H575" s="32"/>
      <c r="I575" s="32"/>
    </row>
    <row r="576" spans="6:9" ht="8.25" customHeight="1">
      <c r="F576" s="32"/>
      <c r="G576" s="32"/>
      <c r="H576" s="32"/>
      <c r="I576" s="32"/>
    </row>
    <row r="577" spans="6:9" ht="8.25" customHeight="1">
      <c r="F577" s="32"/>
      <c r="G577" s="32"/>
      <c r="H577" s="32"/>
      <c r="I577" s="32"/>
    </row>
    <row r="578" spans="6:9" ht="8.25" customHeight="1">
      <c r="F578" s="32"/>
      <c r="G578" s="32"/>
      <c r="H578" s="32"/>
      <c r="I578" s="32"/>
    </row>
    <row r="579" spans="6:9" ht="8.25" customHeight="1">
      <c r="F579" s="32"/>
      <c r="G579" s="32"/>
      <c r="H579" s="32"/>
      <c r="I579" s="32"/>
    </row>
    <row r="580" spans="6:9" ht="8.25" customHeight="1">
      <c r="F580" s="32"/>
      <c r="G580" s="32"/>
      <c r="H580" s="32"/>
      <c r="I580" s="32"/>
    </row>
    <row r="581" spans="6:9" ht="8.25" customHeight="1">
      <c r="F581" s="32"/>
      <c r="G581" s="32"/>
      <c r="H581" s="32"/>
      <c r="I581" s="32"/>
    </row>
    <row r="582" spans="6:9" ht="8.25" customHeight="1">
      <c r="F582" s="32"/>
      <c r="G582" s="32"/>
      <c r="H582" s="32"/>
      <c r="I582" s="32"/>
    </row>
    <row r="583" spans="6:9" ht="8.25" customHeight="1">
      <c r="F583" s="32"/>
      <c r="G583" s="32"/>
      <c r="H583" s="32"/>
      <c r="I583" s="32"/>
    </row>
    <row r="584" spans="6:9" ht="8.25" customHeight="1">
      <c r="F584" s="32"/>
      <c r="G584" s="32"/>
      <c r="H584" s="32"/>
      <c r="I584" s="32"/>
    </row>
    <row r="585" spans="6:9" ht="8.25" customHeight="1">
      <c r="F585" s="32"/>
      <c r="G585" s="32"/>
      <c r="H585" s="32"/>
      <c r="I585" s="32"/>
    </row>
    <row r="586" spans="6:9" ht="8.25" customHeight="1">
      <c r="F586" s="32"/>
      <c r="G586" s="32"/>
      <c r="H586" s="32"/>
      <c r="I586" s="32"/>
    </row>
    <row r="587" spans="6:9" ht="8.25" customHeight="1">
      <c r="F587" s="32"/>
      <c r="G587" s="32"/>
      <c r="H587" s="32"/>
      <c r="I587" s="32"/>
    </row>
    <row r="588" spans="6:9" ht="8.25" customHeight="1">
      <c r="F588" s="32"/>
      <c r="G588" s="32"/>
      <c r="H588" s="32"/>
      <c r="I588" s="32"/>
    </row>
    <row r="589" spans="6:9" ht="8.25" customHeight="1">
      <c r="F589" s="32"/>
      <c r="G589" s="32"/>
      <c r="H589" s="32"/>
      <c r="I589" s="32"/>
    </row>
    <row r="590" spans="6:9" ht="8.25" customHeight="1">
      <c r="F590" s="32"/>
      <c r="G590" s="32"/>
      <c r="H590" s="32"/>
      <c r="I590" s="32"/>
    </row>
    <row r="591" spans="6:9" ht="8.25" customHeight="1">
      <c r="F591" s="32"/>
      <c r="G591" s="32"/>
      <c r="H591" s="32"/>
      <c r="I591" s="32"/>
    </row>
    <row r="592" spans="6:9" ht="8.25" customHeight="1">
      <c r="F592" s="32"/>
      <c r="G592" s="32"/>
      <c r="H592" s="32"/>
      <c r="I592" s="32"/>
    </row>
    <row r="593" spans="6:9" ht="8.25" customHeight="1">
      <c r="F593" s="32"/>
      <c r="G593" s="32"/>
      <c r="H593" s="32"/>
      <c r="I593" s="32"/>
    </row>
    <row r="594" spans="6:9" ht="8.25" customHeight="1">
      <c r="F594" s="32"/>
      <c r="G594" s="32"/>
      <c r="H594" s="32"/>
      <c r="I594" s="32"/>
    </row>
    <row r="595" spans="6:9" ht="8.25" customHeight="1">
      <c r="F595" s="32"/>
      <c r="G595" s="32"/>
      <c r="H595" s="32"/>
      <c r="I595" s="32"/>
    </row>
    <row r="596" spans="6:9" ht="8.25" customHeight="1">
      <c r="F596" s="32"/>
      <c r="G596" s="32"/>
      <c r="H596" s="32"/>
      <c r="I596" s="32"/>
    </row>
    <row r="597" spans="6:9" ht="8.25" customHeight="1">
      <c r="F597" s="32"/>
      <c r="G597" s="32"/>
      <c r="H597" s="32"/>
      <c r="I597" s="32"/>
    </row>
    <row r="598" spans="6:9" ht="8.25" customHeight="1">
      <c r="F598" s="32"/>
      <c r="G598" s="32"/>
      <c r="H598" s="32"/>
      <c r="I598" s="32"/>
    </row>
    <row r="599" spans="6:9" ht="8.25" customHeight="1">
      <c r="F599" s="32"/>
      <c r="G599" s="32"/>
      <c r="H599" s="32"/>
      <c r="I599" s="32"/>
    </row>
    <row r="600" spans="6:9" ht="8.25" customHeight="1">
      <c r="F600" s="32"/>
      <c r="G600" s="32"/>
      <c r="H600" s="32"/>
      <c r="I600" s="32"/>
    </row>
    <row r="601" spans="6:9" ht="8.25" customHeight="1">
      <c r="F601" s="32"/>
      <c r="G601" s="32"/>
      <c r="H601" s="32"/>
      <c r="I601" s="32"/>
    </row>
    <row r="602" spans="6:9" ht="8.25" customHeight="1">
      <c r="F602" s="32"/>
      <c r="G602" s="32"/>
      <c r="H602" s="32"/>
      <c r="I602" s="32"/>
    </row>
    <row r="603" spans="6:9" ht="8.25" customHeight="1">
      <c r="F603" s="32"/>
      <c r="G603" s="32"/>
      <c r="H603" s="32"/>
      <c r="I603" s="32"/>
    </row>
    <row r="604" spans="6:9" ht="8.25" customHeight="1">
      <c r="F604" s="32"/>
      <c r="G604" s="32"/>
      <c r="H604" s="32"/>
      <c r="I604" s="32"/>
    </row>
    <row r="605" spans="6:9" ht="8.25" customHeight="1">
      <c r="F605" s="32"/>
      <c r="G605" s="32"/>
      <c r="H605" s="32"/>
      <c r="I605" s="32"/>
    </row>
    <row r="606" spans="6:9" ht="8.25" customHeight="1">
      <c r="F606" s="32"/>
      <c r="G606" s="32"/>
      <c r="H606" s="32"/>
      <c r="I606" s="32"/>
    </row>
    <row r="607" spans="6:9" ht="8.25" customHeight="1">
      <c r="F607" s="32"/>
      <c r="G607" s="32"/>
      <c r="H607" s="32"/>
      <c r="I607" s="32"/>
    </row>
    <row r="608" spans="6:9" ht="8.25" customHeight="1">
      <c r="F608" s="32"/>
      <c r="G608" s="32"/>
      <c r="H608" s="32"/>
      <c r="I608" s="32"/>
    </row>
    <row r="609" spans="6:9" ht="8.25" customHeight="1">
      <c r="F609" s="32"/>
      <c r="G609" s="32"/>
      <c r="H609" s="32"/>
      <c r="I609" s="32"/>
    </row>
    <row r="610" spans="6:9" ht="8.25" customHeight="1">
      <c r="F610" s="32"/>
      <c r="G610" s="32"/>
      <c r="H610" s="32"/>
      <c r="I610" s="32"/>
    </row>
    <row r="611" spans="6:9" ht="8.25" customHeight="1">
      <c r="F611" s="32"/>
      <c r="G611" s="32"/>
      <c r="H611" s="32"/>
      <c r="I611" s="32"/>
    </row>
    <row r="612" spans="6:9" ht="8.25" customHeight="1">
      <c r="F612" s="32"/>
      <c r="G612" s="32"/>
      <c r="H612" s="32"/>
      <c r="I612" s="32"/>
    </row>
    <row r="613" spans="6:9" ht="8.25" customHeight="1">
      <c r="F613" s="32"/>
      <c r="G613" s="32"/>
      <c r="H613" s="32"/>
      <c r="I613" s="32"/>
    </row>
    <row r="614" spans="6:9" ht="8.25" customHeight="1">
      <c r="F614" s="32"/>
      <c r="G614" s="32"/>
      <c r="H614" s="32"/>
      <c r="I614" s="32"/>
    </row>
    <row r="615" spans="6:9" ht="8.25" customHeight="1">
      <c r="F615" s="32"/>
      <c r="G615" s="32"/>
      <c r="H615" s="32"/>
      <c r="I615" s="32"/>
    </row>
    <row r="616" spans="6:9" ht="8.25" customHeight="1">
      <c r="F616" s="32"/>
      <c r="G616" s="32"/>
      <c r="H616" s="32"/>
      <c r="I616" s="32"/>
    </row>
    <row r="617" spans="6:9" ht="8.25" customHeight="1">
      <c r="F617" s="32"/>
      <c r="G617" s="32"/>
      <c r="H617" s="32"/>
      <c r="I617" s="32"/>
    </row>
    <row r="618" spans="6:9" ht="8.25" customHeight="1">
      <c r="F618" s="32"/>
      <c r="G618" s="32"/>
      <c r="H618" s="32"/>
      <c r="I618" s="32"/>
    </row>
    <row r="619" spans="6:9" ht="8.25" customHeight="1">
      <c r="F619" s="32"/>
      <c r="G619" s="32"/>
      <c r="H619" s="32"/>
      <c r="I619" s="32"/>
    </row>
    <row r="620" spans="6:9" ht="8.25" customHeight="1">
      <c r="F620" s="32"/>
      <c r="G620" s="32"/>
      <c r="H620" s="32"/>
      <c r="I620" s="32"/>
    </row>
    <row r="621" spans="6:9" ht="8.25" customHeight="1">
      <c r="F621" s="32"/>
      <c r="G621" s="32"/>
      <c r="H621" s="32"/>
      <c r="I621" s="32"/>
    </row>
    <row r="622" spans="6:9" ht="8.25" customHeight="1">
      <c r="F622" s="32"/>
      <c r="G622" s="32"/>
      <c r="H622" s="32"/>
      <c r="I622" s="32"/>
    </row>
    <row r="623" spans="6:9" ht="8.25" customHeight="1">
      <c r="F623" s="32"/>
      <c r="G623" s="32"/>
      <c r="H623" s="32"/>
      <c r="I623" s="32"/>
    </row>
    <row r="624" spans="6:9" ht="8.25" customHeight="1">
      <c r="F624" s="32"/>
      <c r="G624" s="32"/>
      <c r="H624" s="32"/>
      <c r="I624" s="32"/>
    </row>
    <row r="625" spans="6:9" ht="8.25" customHeight="1">
      <c r="F625" s="32"/>
      <c r="G625" s="32"/>
      <c r="H625" s="32"/>
      <c r="I625" s="32"/>
    </row>
    <row r="626" spans="6:9" ht="8.25" customHeight="1">
      <c r="F626" s="32"/>
      <c r="G626" s="32"/>
      <c r="H626" s="32"/>
      <c r="I626" s="32"/>
    </row>
    <row r="627" spans="6:9" ht="8.25" customHeight="1">
      <c r="F627" s="32"/>
      <c r="G627" s="32"/>
      <c r="H627" s="32"/>
      <c r="I627" s="32"/>
    </row>
    <row r="628" spans="6:9" ht="8.25" customHeight="1">
      <c r="F628" s="32"/>
      <c r="G628" s="32"/>
      <c r="H628" s="32"/>
      <c r="I628" s="32"/>
    </row>
    <row r="629" spans="6:9" ht="8.25" customHeight="1">
      <c r="F629" s="32"/>
      <c r="G629" s="32"/>
      <c r="H629" s="32"/>
      <c r="I629" s="32"/>
    </row>
    <row r="630" spans="6:9" ht="8.25" customHeight="1">
      <c r="F630" s="32"/>
      <c r="G630" s="32"/>
      <c r="H630" s="32"/>
      <c r="I630" s="32"/>
    </row>
    <row r="631" spans="6:9" ht="8.25" customHeight="1">
      <c r="F631" s="32"/>
      <c r="G631" s="32"/>
      <c r="H631" s="32"/>
      <c r="I631" s="32"/>
    </row>
    <row r="632" spans="6:9" ht="8.25" customHeight="1">
      <c r="F632" s="32"/>
      <c r="G632" s="32"/>
      <c r="H632" s="32"/>
      <c r="I632" s="32"/>
    </row>
    <row r="633" spans="6:9" ht="8.25" customHeight="1">
      <c r="F633" s="32"/>
      <c r="G633" s="32"/>
      <c r="H633" s="32"/>
      <c r="I633" s="32"/>
    </row>
    <row r="634" spans="6:9" ht="8.25" customHeight="1">
      <c r="F634" s="32"/>
      <c r="G634" s="32"/>
      <c r="H634" s="32"/>
      <c r="I634" s="32"/>
    </row>
    <row r="635" spans="6:9" ht="8.25" customHeight="1">
      <c r="F635" s="32"/>
      <c r="G635" s="32"/>
      <c r="H635" s="32"/>
      <c r="I635" s="32"/>
    </row>
    <row r="636" spans="6:9" ht="8.25" customHeight="1">
      <c r="F636" s="32"/>
      <c r="G636" s="32"/>
      <c r="H636" s="32"/>
      <c r="I636" s="32"/>
    </row>
    <row r="637" spans="6:9" ht="8.25" customHeight="1">
      <c r="F637" s="32"/>
      <c r="G637" s="32"/>
      <c r="H637" s="32"/>
      <c r="I637" s="32"/>
    </row>
    <row r="638" spans="6:9" ht="8.25" customHeight="1">
      <c r="F638" s="32"/>
      <c r="G638" s="32"/>
      <c r="H638" s="32"/>
      <c r="I638" s="32"/>
    </row>
    <row r="639" spans="6:9" ht="8.25" customHeight="1">
      <c r="F639" s="32"/>
      <c r="G639" s="32"/>
      <c r="H639" s="32"/>
      <c r="I639" s="32"/>
    </row>
    <row r="640" spans="6:9" ht="8.25" customHeight="1">
      <c r="F640" s="32"/>
      <c r="G640" s="32"/>
      <c r="H640" s="32"/>
      <c r="I640" s="32"/>
    </row>
    <row r="641" spans="6:9" ht="8.25" customHeight="1">
      <c r="F641" s="32"/>
      <c r="G641" s="32"/>
      <c r="H641" s="32"/>
      <c r="I641" s="32"/>
    </row>
    <row r="642" spans="6:9" ht="8.25" customHeight="1">
      <c r="F642" s="32"/>
      <c r="G642" s="32"/>
      <c r="H642" s="32"/>
      <c r="I642" s="32"/>
    </row>
    <row r="643" spans="6:9" ht="8.25" customHeight="1">
      <c r="F643" s="32"/>
      <c r="G643" s="32"/>
      <c r="H643" s="32"/>
      <c r="I643" s="32"/>
    </row>
    <row r="644" spans="6:9" ht="8.25" customHeight="1">
      <c r="F644" s="32"/>
      <c r="G644" s="32"/>
      <c r="H644" s="32"/>
      <c r="I644" s="32"/>
    </row>
    <row r="645" spans="6:9" ht="8.25" customHeight="1">
      <c r="F645" s="32"/>
      <c r="G645" s="32"/>
      <c r="H645" s="32"/>
      <c r="I645" s="32"/>
    </row>
    <row r="646" spans="6:9" ht="8.25" customHeight="1">
      <c r="F646" s="32"/>
      <c r="G646" s="32"/>
      <c r="H646" s="32"/>
      <c r="I646" s="32"/>
    </row>
    <row r="647" spans="6:9" ht="8.25" customHeight="1">
      <c r="F647" s="32"/>
      <c r="G647" s="32"/>
      <c r="H647" s="32"/>
      <c r="I647" s="32"/>
    </row>
    <row r="648" spans="6:9" ht="8.25" customHeight="1">
      <c r="F648" s="32"/>
      <c r="G648" s="32"/>
      <c r="H648" s="32"/>
      <c r="I648" s="32"/>
    </row>
    <row r="649" spans="6:9" ht="8.25" customHeight="1">
      <c r="F649" s="32"/>
      <c r="G649" s="32"/>
      <c r="H649" s="32"/>
      <c r="I649" s="32"/>
    </row>
    <row r="650" spans="6:9" ht="8.25" customHeight="1">
      <c r="F650" s="32"/>
      <c r="G650" s="32"/>
      <c r="H650" s="32"/>
      <c r="I650" s="32"/>
    </row>
    <row r="651" spans="6:9" ht="8.25" customHeight="1">
      <c r="F651" s="32"/>
      <c r="G651" s="32"/>
      <c r="H651" s="32"/>
      <c r="I651" s="32"/>
    </row>
    <row r="652" spans="6:9" ht="8.25" customHeight="1">
      <c r="F652" s="32"/>
      <c r="G652" s="32"/>
      <c r="H652" s="32"/>
      <c r="I652" s="32"/>
    </row>
    <row r="653" spans="6:9" ht="8.25" customHeight="1">
      <c r="F653" s="32"/>
      <c r="G653" s="32"/>
      <c r="H653" s="32"/>
      <c r="I653" s="32"/>
    </row>
    <row r="654" spans="6:9" ht="8.25" customHeight="1">
      <c r="F654" s="32"/>
      <c r="G654" s="32"/>
      <c r="H654" s="32"/>
      <c r="I654" s="32"/>
    </row>
    <row r="655" spans="6:9" ht="8.25" customHeight="1">
      <c r="F655" s="32"/>
      <c r="G655" s="32"/>
      <c r="H655" s="32"/>
      <c r="I655" s="32"/>
    </row>
    <row r="656" spans="6:9" ht="8.25" customHeight="1">
      <c r="F656" s="32"/>
      <c r="G656" s="32"/>
      <c r="H656" s="32"/>
      <c r="I656" s="32"/>
    </row>
    <row r="657" spans="6:9" ht="8.25" customHeight="1">
      <c r="F657" s="32"/>
      <c r="G657" s="32"/>
      <c r="H657" s="32"/>
      <c r="I657" s="32"/>
    </row>
    <row r="658" spans="6:9" ht="8.25" customHeight="1">
      <c r="F658" s="32"/>
      <c r="G658" s="32"/>
      <c r="H658" s="32"/>
      <c r="I658" s="32"/>
    </row>
    <row r="659" spans="6:9" ht="8.25" customHeight="1">
      <c r="F659" s="32"/>
      <c r="G659" s="32"/>
      <c r="H659" s="32"/>
      <c r="I659" s="32"/>
    </row>
    <row r="660" spans="6:9" ht="8.25" customHeight="1">
      <c r="F660" s="32"/>
      <c r="G660" s="32"/>
      <c r="H660" s="32"/>
      <c r="I660" s="32"/>
    </row>
    <row r="661" spans="6:9" ht="8.25" customHeight="1">
      <c r="F661" s="32"/>
      <c r="G661" s="32"/>
      <c r="H661" s="32"/>
      <c r="I661" s="32"/>
    </row>
    <row r="662" spans="6:9" ht="8.25" customHeight="1">
      <c r="F662" s="32"/>
      <c r="G662" s="32"/>
      <c r="H662" s="32"/>
      <c r="I662" s="32"/>
    </row>
    <row r="663" spans="6:9" ht="8.25" customHeight="1">
      <c r="F663" s="32"/>
      <c r="G663" s="32"/>
      <c r="H663" s="32"/>
      <c r="I663" s="32"/>
    </row>
    <row r="664" spans="6:9" ht="8.25" customHeight="1">
      <c r="F664" s="32"/>
      <c r="G664" s="32"/>
      <c r="H664" s="32"/>
      <c r="I664" s="32"/>
    </row>
    <row r="665" spans="6:9" ht="8.25" customHeight="1">
      <c r="F665" s="32"/>
      <c r="G665" s="32"/>
      <c r="H665" s="32"/>
      <c r="I665" s="32"/>
    </row>
    <row r="666" spans="6:9" ht="8.25" customHeight="1">
      <c r="F666" s="32"/>
      <c r="G666" s="32"/>
      <c r="H666" s="32"/>
      <c r="I666" s="32"/>
    </row>
    <row r="667" spans="6:9" ht="8.25" customHeight="1">
      <c r="F667" s="32"/>
      <c r="G667" s="32"/>
      <c r="H667" s="32"/>
      <c r="I667" s="32"/>
    </row>
    <row r="668" spans="6:9" ht="8.25" customHeight="1">
      <c r="F668" s="32"/>
      <c r="G668" s="32"/>
      <c r="H668" s="32"/>
      <c r="I668" s="32"/>
    </row>
    <row r="669" spans="6:9" ht="8.25" customHeight="1">
      <c r="F669" s="32"/>
      <c r="G669" s="32"/>
      <c r="H669" s="32"/>
      <c r="I669" s="32"/>
    </row>
    <row r="670" spans="6:9" ht="8.25" customHeight="1">
      <c r="F670" s="32"/>
      <c r="G670" s="32"/>
      <c r="H670" s="32"/>
      <c r="I670" s="32"/>
    </row>
    <row r="671" spans="6:9" ht="8.25" customHeight="1">
      <c r="F671" s="32"/>
      <c r="G671" s="32"/>
      <c r="H671" s="32"/>
      <c r="I671" s="32"/>
    </row>
    <row r="672" spans="6:9" ht="8.25" customHeight="1">
      <c r="F672" s="32"/>
      <c r="G672" s="32"/>
      <c r="H672" s="32"/>
      <c r="I672" s="32"/>
    </row>
    <row r="673" spans="6:9" ht="8.25" customHeight="1">
      <c r="F673" s="32"/>
      <c r="G673" s="32"/>
      <c r="H673" s="32"/>
      <c r="I673" s="32"/>
    </row>
    <row r="674" spans="6:9" ht="8.25" customHeight="1">
      <c r="F674" s="32"/>
      <c r="G674" s="32"/>
      <c r="H674" s="32"/>
      <c r="I674" s="32"/>
    </row>
    <row r="675" spans="6:9" ht="8.25" customHeight="1">
      <c r="F675" s="32"/>
      <c r="G675" s="32"/>
      <c r="H675" s="32"/>
      <c r="I675" s="32"/>
    </row>
    <row r="676" spans="6:9" ht="8.25" customHeight="1">
      <c r="F676" s="32"/>
      <c r="G676" s="32"/>
      <c r="H676" s="32"/>
      <c r="I676" s="32"/>
    </row>
    <row r="677" spans="6:9" ht="8.25" customHeight="1">
      <c r="F677" s="32"/>
      <c r="G677" s="32"/>
      <c r="H677" s="32"/>
      <c r="I677" s="32"/>
    </row>
    <row r="678" spans="6:9" ht="8.25" customHeight="1">
      <c r="F678" s="32"/>
      <c r="G678" s="32"/>
      <c r="H678" s="32"/>
      <c r="I678" s="32"/>
    </row>
    <row r="679" spans="6:9" ht="8.25" customHeight="1">
      <c r="F679" s="32"/>
      <c r="G679" s="32"/>
      <c r="H679" s="32"/>
      <c r="I679" s="32"/>
    </row>
    <row r="680" spans="6:9" ht="8.25" customHeight="1">
      <c r="F680" s="32"/>
      <c r="G680" s="32"/>
      <c r="H680" s="32"/>
      <c r="I680" s="32"/>
    </row>
    <row r="681" spans="6:9" ht="8.25" customHeight="1">
      <c r="F681" s="32"/>
      <c r="G681" s="32"/>
      <c r="H681" s="32"/>
      <c r="I681" s="32"/>
    </row>
    <row r="682" spans="6:9" ht="8.25" customHeight="1">
      <c r="F682" s="32"/>
      <c r="G682" s="32"/>
      <c r="H682" s="32"/>
      <c r="I682" s="32"/>
    </row>
    <row r="683" spans="6:9" ht="8.25" customHeight="1">
      <c r="F683" s="32"/>
      <c r="G683" s="32"/>
      <c r="H683" s="32"/>
      <c r="I683" s="32"/>
    </row>
    <row r="684" spans="6:9" ht="8.25" customHeight="1">
      <c r="F684" s="32"/>
      <c r="G684" s="32"/>
      <c r="H684" s="32"/>
      <c r="I684" s="32"/>
    </row>
    <row r="685" spans="6:9" ht="8.25" customHeight="1">
      <c r="F685" s="32"/>
      <c r="G685" s="32"/>
      <c r="H685" s="32"/>
      <c r="I685" s="32"/>
    </row>
    <row r="686" spans="6:9" ht="8.25" customHeight="1">
      <c r="F686" s="32"/>
      <c r="G686" s="32"/>
      <c r="H686" s="32"/>
      <c r="I686" s="32"/>
    </row>
    <row r="687" spans="6:9" ht="8.25" customHeight="1">
      <c r="F687" s="32"/>
      <c r="G687" s="32"/>
      <c r="H687" s="32"/>
      <c r="I687" s="32"/>
    </row>
    <row r="688" spans="6:9" ht="8.25" customHeight="1">
      <c r="F688" s="32"/>
      <c r="G688" s="32"/>
      <c r="H688" s="32"/>
      <c r="I688" s="32"/>
    </row>
    <row r="689" spans="6:9" ht="8.25" customHeight="1">
      <c r="F689" s="32"/>
      <c r="G689" s="32"/>
      <c r="H689" s="32"/>
      <c r="I689" s="32"/>
    </row>
    <row r="690" spans="6:9" ht="8.25" customHeight="1">
      <c r="F690" s="32"/>
      <c r="G690" s="32"/>
      <c r="H690" s="32"/>
      <c r="I690" s="32"/>
    </row>
    <row r="691" spans="6:9" ht="8.25" customHeight="1">
      <c r="F691" s="32"/>
      <c r="G691" s="32"/>
      <c r="H691" s="32"/>
      <c r="I691" s="32"/>
    </row>
    <row r="692" spans="6:9" ht="8.25" customHeight="1">
      <c r="F692" s="32"/>
      <c r="G692" s="32"/>
      <c r="H692" s="32"/>
      <c r="I692" s="32"/>
    </row>
    <row r="693" spans="6:9" ht="8.25" customHeight="1">
      <c r="F693" s="32"/>
      <c r="G693" s="32"/>
      <c r="H693" s="32"/>
      <c r="I693" s="32"/>
    </row>
    <row r="694" spans="6:9" ht="8.25" customHeight="1">
      <c r="F694" s="32"/>
      <c r="G694" s="32"/>
      <c r="H694" s="32"/>
      <c r="I694" s="32"/>
    </row>
    <row r="695" spans="6:9" ht="8.25" customHeight="1">
      <c r="F695" s="32"/>
      <c r="G695" s="32"/>
      <c r="H695" s="32"/>
      <c r="I695" s="32"/>
    </row>
    <row r="696" spans="6:9" ht="8.25" customHeight="1">
      <c r="F696" s="32"/>
      <c r="G696" s="32"/>
      <c r="H696" s="32"/>
      <c r="I696" s="32"/>
    </row>
    <row r="697" spans="6:9" ht="8.25" customHeight="1">
      <c r="F697" s="32"/>
      <c r="G697" s="32"/>
      <c r="H697" s="32"/>
      <c r="I697" s="32"/>
    </row>
    <row r="698" spans="6:9" ht="8.25" customHeight="1">
      <c r="F698" s="32"/>
      <c r="G698" s="32"/>
      <c r="H698" s="32"/>
      <c r="I698" s="32"/>
    </row>
    <row r="699" spans="6:9" ht="8.25" customHeight="1">
      <c r="F699" s="32"/>
      <c r="G699" s="32"/>
      <c r="H699" s="32"/>
      <c r="I699" s="32"/>
    </row>
    <row r="700" spans="6:9" ht="8.25" customHeight="1">
      <c r="F700" s="32"/>
      <c r="G700" s="32"/>
      <c r="H700" s="32"/>
      <c r="I700" s="32"/>
    </row>
    <row r="701" spans="6:9" ht="8.25" customHeight="1">
      <c r="F701" s="32"/>
      <c r="G701" s="32"/>
      <c r="H701" s="32"/>
      <c r="I701" s="32"/>
    </row>
    <row r="702" spans="6:9" ht="8.25" customHeight="1">
      <c r="F702" s="32"/>
      <c r="G702" s="32"/>
      <c r="H702" s="32"/>
      <c r="I702" s="32"/>
    </row>
    <row r="703" spans="6:9" ht="8.25" customHeight="1">
      <c r="F703" s="32"/>
      <c r="G703" s="32"/>
      <c r="H703" s="32"/>
      <c r="I703" s="32"/>
    </row>
    <row r="704" spans="6:9" ht="8.25" customHeight="1">
      <c r="F704" s="32"/>
      <c r="G704" s="32"/>
      <c r="H704" s="32"/>
      <c r="I704" s="32"/>
    </row>
    <row r="705" spans="6:9" ht="8.25" customHeight="1">
      <c r="F705" s="32"/>
      <c r="G705" s="32"/>
      <c r="H705" s="32"/>
      <c r="I705" s="32"/>
    </row>
    <row r="706" spans="6:9" ht="8.25" customHeight="1">
      <c r="F706" s="32"/>
      <c r="G706" s="32"/>
      <c r="H706" s="32"/>
      <c r="I706" s="32"/>
    </row>
    <row r="707" spans="6:9" ht="8.25" customHeight="1">
      <c r="F707" s="32"/>
      <c r="G707" s="32"/>
      <c r="H707" s="32"/>
      <c r="I707" s="32"/>
    </row>
    <row r="708" spans="6:9" ht="8.25" customHeight="1">
      <c r="F708" s="32"/>
      <c r="G708" s="32"/>
      <c r="H708" s="32"/>
      <c r="I708" s="32"/>
    </row>
    <row r="709" spans="6:9" ht="8.25" customHeight="1">
      <c r="F709" s="32"/>
      <c r="G709" s="32"/>
      <c r="H709" s="32"/>
      <c r="I709" s="32"/>
    </row>
    <row r="710" spans="6:9" ht="8.25" customHeight="1">
      <c r="F710" s="32"/>
      <c r="G710" s="32"/>
      <c r="H710" s="32"/>
      <c r="I710" s="32"/>
    </row>
    <row r="711" spans="6:9" ht="8.25" customHeight="1">
      <c r="F711" s="32"/>
      <c r="G711" s="32"/>
      <c r="H711" s="32"/>
      <c r="I711" s="32"/>
    </row>
    <row r="712" spans="6:9" ht="8.25" customHeight="1">
      <c r="F712" s="32"/>
      <c r="G712" s="32"/>
      <c r="H712" s="32"/>
      <c r="I712" s="32"/>
    </row>
    <row r="713" spans="6:9" ht="8.25" customHeight="1">
      <c r="F713" s="32"/>
      <c r="G713" s="32"/>
      <c r="H713" s="32"/>
      <c r="I713" s="32"/>
    </row>
    <row r="714" spans="6:9" ht="8.25" customHeight="1">
      <c r="F714" s="32"/>
      <c r="G714" s="32"/>
      <c r="H714" s="32"/>
      <c r="I714" s="32"/>
    </row>
    <row r="715" spans="6:9" ht="8.25" customHeight="1">
      <c r="F715" s="32"/>
      <c r="G715" s="32"/>
      <c r="H715" s="32"/>
      <c r="I715" s="32"/>
    </row>
    <row r="716" spans="6:9" ht="8.25" customHeight="1">
      <c r="F716" s="32"/>
      <c r="G716" s="32"/>
      <c r="H716" s="32"/>
      <c r="I716" s="32"/>
    </row>
    <row r="717" spans="6:9" ht="8.25" customHeight="1">
      <c r="F717" s="32"/>
      <c r="G717" s="32"/>
      <c r="H717" s="32"/>
      <c r="I717" s="32"/>
    </row>
    <row r="718" spans="6:9" ht="8.25" customHeight="1">
      <c r="F718" s="32"/>
      <c r="G718" s="32"/>
      <c r="H718" s="32"/>
      <c r="I718" s="32"/>
    </row>
    <row r="719" spans="6:9" ht="8.25" customHeight="1">
      <c r="F719" s="32"/>
      <c r="G719" s="32"/>
      <c r="H719" s="32"/>
      <c r="I719" s="32"/>
    </row>
    <row r="720" spans="6:9" ht="8.25" customHeight="1">
      <c r="F720" s="32"/>
      <c r="G720" s="32"/>
      <c r="H720" s="32"/>
      <c r="I720" s="32"/>
    </row>
    <row r="721" spans="6:9" ht="8.25" customHeight="1">
      <c r="F721" s="32"/>
      <c r="G721" s="32"/>
      <c r="H721" s="32"/>
      <c r="I721" s="32"/>
    </row>
    <row r="722" spans="6:9" ht="8.25" customHeight="1">
      <c r="F722" s="32"/>
      <c r="G722" s="32"/>
      <c r="H722" s="32"/>
      <c r="I722" s="32"/>
    </row>
    <row r="723" spans="6:9" ht="8.25" customHeight="1">
      <c r="F723" s="32"/>
      <c r="G723" s="32"/>
      <c r="H723" s="32"/>
      <c r="I723" s="32"/>
    </row>
    <row r="724" spans="6:9" ht="8.25" customHeight="1">
      <c r="F724" s="32"/>
      <c r="G724" s="32"/>
      <c r="H724" s="32"/>
      <c r="I724" s="32"/>
    </row>
    <row r="725" spans="6:9" ht="8.25" customHeight="1">
      <c r="F725" s="32"/>
      <c r="G725" s="32"/>
      <c r="H725" s="32"/>
      <c r="I725" s="32"/>
    </row>
    <row r="726" spans="6:9" ht="8.25" customHeight="1">
      <c r="F726" s="32"/>
      <c r="G726" s="32"/>
      <c r="H726" s="32"/>
      <c r="I726" s="32"/>
    </row>
    <row r="727" spans="6:9" ht="8.25" customHeight="1">
      <c r="F727" s="32"/>
      <c r="G727" s="32"/>
      <c r="H727" s="32"/>
      <c r="I727" s="32"/>
    </row>
    <row r="728" spans="6:9" ht="8.25" customHeight="1">
      <c r="F728" s="32"/>
      <c r="G728" s="32"/>
      <c r="H728" s="32"/>
      <c r="I728" s="32"/>
    </row>
    <row r="729" spans="6:9" ht="8.25" customHeight="1">
      <c r="F729" s="32"/>
      <c r="G729" s="32"/>
      <c r="H729" s="32"/>
      <c r="I729" s="32"/>
    </row>
    <row r="730" spans="6:9" ht="8.25" customHeight="1">
      <c r="F730" s="32"/>
      <c r="G730" s="32"/>
      <c r="H730" s="32"/>
      <c r="I730" s="32"/>
    </row>
    <row r="731" spans="6:9" ht="8.25" customHeight="1">
      <c r="F731" s="32"/>
      <c r="G731" s="32"/>
      <c r="H731" s="32"/>
      <c r="I731" s="32"/>
    </row>
    <row r="732" spans="6:9" ht="8.25" customHeight="1">
      <c r="F732" s="32"/>
      <c r="G732" s="32"/>
      <c r="H732" s="32"/>
      <c r="I732" s="32"/>
    </row>
    <row r="733" spans="6:9" ht="8.25" customHeight="1">
      <c r="F733" s="32"/>
      <c r="G733" s="32"/>
      <c r="H733" s="32"/>
      <c r="I733" s="32"/>
    </row>
    <row r="734" spans="6:9" ht="8.25" customHeight="1">
      <c r="F734" s="32"/>
      <c r="G734" s="32"/>
      <c r="H734" s="32"/>
      <c r="I734" s="32"/>
    </row>
    <row r="735" spans="6:9" ht="8.25" customHeight="1">
      <c r="F735" s="32"/>
      <c r="G735" s="32"/>
      <c r="H735" s="32"/>
      <c r="I735" s="32"/>
    </row>
    <row r="736" spans="6:9" ht="8.25" customHeight="1">
      <c r="F736" s="32"/>
      <c r="G736" s="32"/>
      <c r="H736" s="32"/>
      <c r="I736" s="32"/>
    </row>
    <row r="737" spans="6:9" ht="8.25" customHeight="1">
      <c r="F737" s="32"/>
      <c r="G737" s="32"/>
      <c r="H737" s="32"/>
      <c r="I737" s="32"/>
    </row>
    <row r="738" spans="6:9" ht="8.25" customHeight="1">
      <c r="F738" s="32"/>
      <c r="G738" s="32"/>
      <c r="H738" s="32"/>
      <c r="I738" s="32"/>
    </row>
    <row r="739" spans="6:9" ht="8.25" customHeight="1">
      <c r="F739" s="32"/>
      <c r="G739" s="32"/>
      <c r="H739" s="32"/>
      <c r="I739" s="32"/>
    </row>
    <row r="740" spans="6:9" ht="8.25" customHeight="1">
      <c r="F740" s="32"/>
      <c r="G740" s="32"/>
      <c r="H740" s="32"/>
      <c r="I740" s="32"/>
    </row>
    <row r="741" spans="6:9" ht="8.25" customHeight="1">
      <c r="F741" s="32"/>
      <c r="G741" s="32"/>
      <c r="H741" s="32"/>
      <c r="I741" s="32"/>
    </row>
    <row r="742" spans="6:9" ht="8.25" customHeight="1">
      <c r="F742" s="32"/>
      <c r="G742" s="32"/>
      <c r="H742" s="32"/>
      <c r="I742" s="32"/>
    </row>
    <row r="743" spans="6:9" ht="8.25" customHeight="1">
      <c r="F743" s="32"/>
      <c r="G743" s="32"/>
      <c r="H743" s="32"/>
      <c r="I743" s="32"/>
    </row>
    <row r="744" spans="6:9" ht="8.25" customHeight="1">
      <c r="F744" s="32"/>
      <c r="G744" s="32"/>
      <c r="H744" s="32"/>
      <c r="I744" s="32"/>
    </row>
    <row r="745" spans="6:9" ht="8.25" customHeight="1">
      <c r="F745" s="32"/>
      <c r="G745" s="32"/>
      <c r="H745" s="32"/>
      <c r="I745" s="32"/>
    </row>
    <row r="746" spans="6:9" ht="8.25" customHeight="1">
      <c r="F746" s="32"/>
      <c r="G746" s="32"/>
      <c r="H746" s="32"/>
      <c r="I746" s="32"/>
    </row>
    <row r="747" spans="6:9" ht="8.25" customHeight="1">
      <c r="F747" s="32"/>
      <c r="G747" s="32"/>
      <c r="H747" s="32"/>
      <c r="I747" s="32"/>
    </row>
    <row r="748" spans="6:9" ht="8.25" customHeight="1">
      <c r="F748" s="32"/>
      <c r="G748" s="32"/>
      <c r="H748" s="32"/>
      <c r="I748" s="32"/>
    </row>
    <row r="749" spans="6:9" ht="8.25" customHeight="1">
      <c r="F749" s="32"/>
      <c r="G749" s="32"/>
      <c r="H749" s="32"/>
      <c r="I749" s="32"/>
    </row>
    <row r="750" spans="6:9" ht="8.25" customHeight="1">
      <c r="F750" s="32"/>
      <c r="G750" s="32"/>
      <c r="H750" s="32"/>
      <c r="I750" s="32"/>
    </row>
    <row r="751" spans="6:9" ht="8.25" customHeight="1">
      <c r="F751" s="32"/>
      <c r="G751" s="32"/>
      <c r="H751" s="32"/>
      <c r="I751" s="32"/>
    </row>
    <row r="752" spans="6:9" ht="8.25" customHeight="1">
      <c r="F752" s="32"/>
      <c r="G752" s="32"/>
      <c r="H752" s="32"/>
      <c r="I752" s="32"/>
    </row>
    <row r="753" spans="6:9" ht="8.25" customHeight="1">
      <c r="F753" s="32"/>
      <c r="G753" s="32"/>
      <c r="H753" s="32"/>
      <c r="I753" s="32"/>
    </row>
    <row r="754" spans="6:9" ht="8.25" customHeight="1">
      <c r="F754" s="32"/>
      <c r="G754" s="32"/>
      <c r="H754" s="32"/>
      <c r="I754" s="32"/>
    </row>
    <row r="755" spans="6:9" ht="8.25" customHeight="1">
      <c r="F755" s="32"/>
      <c r="G755" s="32"/>
      <c r="H755" s="32"/>
      <c r="I755" s="32"/>
    </row>
    <row r="756" spans="6:9" ht="8.25" customHeight="1">
      <c r="F756" s="32"/>
      <c r="G756" s="32"/>
      <c r="H756" s="32"/>
      <c r="I756" s="32"/>
    </row>
    <row r="757" spans="6:9" ht="8.25" customHeight="1">
      <c r="F757" s="32"/>
      <c r="G757" s="32"/>
      <c r="H757" s="32"/>
      <c r="I757" s="32"/>
    </row>
    <row r="758" spans="6:9" ht="8.25" customHeight="1">
      <c r="F758" s="32"/>
      <c r="G758" s="32"/>
      <c r="H758" s="32"/>
      <c r="I758" s="32"/>
    </row>
    <row r="759" spans="6:9" ht="8.25" customHeight="1">
      <c r="F759" s="32"/>
      <c r="G759" s="32"/>
      <c r="H759" s="32"/>
      <c r="I759" s="32"/>
    </row>
    <row r="760" spans="6:9" ht="8.25" customHeight="1">
      <c r="F760" s="32"/>
      <c r="G760" s="32"/>
      <c r="H760" s="32"/>
      <c r="I760" s="32"/>
    </row>
    <row r="761" spans="6:9" ht="8.25" customHeight="1">
      <c r="F761" s="32"/>
      <c r="G761" s="32"/>
      <c r="H761" s="32"/>
      <c r="I761" s="32"/>
    </row>
    <row r="762" spans="6:9" ht="8.25" customHeight="1">
      <c r="F762" s="32"/>
      <c r="G762" s="32"/>
      <c r="H762" s="32"/>
      <c r="I762" s="32"/>
    </row>
    <row r="763" spans="6:9" ht="8.25" customHeight="1">
      <c r="F763" s="32"/>
      <c r="G763" s="32"/>
      <c r="H763" s="32"/>
      <c r="I763" s="32"/>
    </row>
    <row r="764" spans="6:9" ht="8.25" customHeight="1">
      <c r="F764" s="32"/>
      <c r="G764" s="32"/>
      <c r="H764" s="32"/>
      <c r="I764" s="32"/>
    </row>
    <row r="765" spans="6:9" ht="8.25" customHeight="1">
      <c r="F765" s="32"/>
      <c r="G765" s="32"/>
      <c r="H765" s="32"/>
      <c r="I765" s="32"/>
    </row>
    <row r="766" spans="6:9" ht="8.25" customHeight="1">
      <c r="F766" s="32"/>
      <c r="G766" s="32"/>
      <c r="H766" s="32"/>
      <c r="I766" s="32"/>
    </row>
    <row r="767" spans="6:9" ht="8.25" customHeight="1">
      <c r="F767" s="32"/>
      <c r="G767" s="32"/>
      <c r="H767" s="32"/>
      <c r="I767" s="32"/>
    </row>
    <row r="768" spans="6:9" ht="8.25" customHeight="1">
      <c r="F768" s="32"/>
      <c r="G768" s="32"/>
      <c r="H768" s="32"/>
      <c r="I768" s="32"/>
    </row>
    <row r="769" spans="6:9" ht="8.25" customHeight="1">
      <c r="F769" s="32"/>
      <c r="G769" s="32"/>
      <c r="H769" s="32"/>
      <c r="I769" s="32"/>
    </row>
    <row r="770" spans="6:9" ht="8.25" customHeight="1">
      <c r="F770" s="32"/>
      <c r="G770" s="32"/>
      <c r="H770" s="32"/>
      <c r="I770" s="32"/>
    </row>
    <row r="771" spans="6:9" ht="8.25" customHeight="1">
      <c r="F771" s="32"/>
      <c r="G771" s="32"/>
      <c r="H771" s="32"/>
      <c r="I771" s="32"/>
    </row>
    <row r="772" spans="6:9" ht="8.25" customHeight="1">
      <c r="F772" s="32"/>
      <c r="G772" s="32"/>
      <c r="H772" s="32"/>
      <c r="I772" s="32"/>
    </row>
    <row r="773" spans="6:9" ht="8.25" customHeight="1">
      <c r="F773" s="32"/>
      <c r="G773" s="32"/>
      <c r="H773" s="32"/>
      <c r="I773" s="32"/>
    </row>
    <row r="774" spans="6:9" ht="8.25" customHeight="1">
      <c r="F774" s="32"/>
      <c r="G774" s="32"/>
      <c r="H774" s="32"/>
      <c r="I774" s="32"/>
    </row>
    <row r="775" spans="6:9" ht="8.25" customHeight="1">
      <c r="F775" s="32"/>
      <c r="G775" s="32"/>
      <c r="H775" s="32"/>
      <c r="I775" s="32"/>
    </row>
    <row r="776" spans="6:9" ht="8.25" customHeight="1">
      <c r="F776" s="32"/>
      <c r="G776" s="32"/>
      <c r="H776" s="32"/>
      <c r="I776" s="32"/>
    </row>
    <row r="777" spans="6:9" ht="8.25" customHeight="1">
      <c r="F777" s="32"/>
      <c r="G777" s="32"/>
      <c r="H777" s="32"/>
      <c r="I777" s="32"/>
    </row>
    <row r="778" spans="6:9" ht="8.25" customHeight="1">
      <c r="F778" s="32"/>
      <c r="G778" s="32"/>
      <c r="H778" s="32"/>
      <c r="I778" s="32"/>
    </row>
    <row r="779" spans="6:9" ht="8.25" customHeight="1">
      <c r="F779" s="32"/>
      <c r="G779" s="32"/>
      <c r="H779" s="32"/>
      <c r="I779" s="32"/>
    </row>
    <row r="780" spans="6:9" ht="8.25" customHeight="1">
      <c r="F780" s="32"/>
      <c r="G780" s="32"/>
      <c r="H780" s="32"/>
      <c r="I780" s="32"/>
    </row>
    <row r="781" spans="6:9" ht="8.25" customHeight="1">
      <c r="F781" s="32"/>
      <c r="G781" s="32"/>
      <c r="H781" s="32"/>
      <c r="I781" s="32"/>
    </row>
    <row r="782" spans="6:9" ht="8.25" customHeight="1">
      <c r="F782" s="32"/>
      <c r="G782" s="32"/>
      <c r="H782" s="32"/>
      <c r="I782" s="32"/>
    </row>
    <row r="783" spans="6:9" ht="8.25" customHeight="1">
      <c r="F783" s="32"/>
      <c r="G783" s="32"/>
      <c r="H783" s="32"/>
      <c r="I783" s="32"/>
    </row>
    <row r="784" spans="6:9" ht="8.25" customHeight="1">
      <c r="F784" s="32"/>
      <c r="G784" s="32"/>
      <c r="H784" s="32"/>
      <c r="I784" s="32"/>
    </row>
    <row r="785" spans="6:9" ht="8.25" customHeight="1">
      <c r="F785" s="32"/>
      <c r="G785" s="32"/>
      <c r="H785" s="32"/>
      <c r="I785" s="32"/>
    </row>
    <row r="786" spans="6:9" ht="8.25" customHeight="1">
      <c r="F786" s="32"/>
      <c r="G786" s="32"/>
      <c r="H786" s="32"/>
      <c r="I786" s="32"/>
    </row>
    <row r="787" spans="6:9" ht="8.25" customHeight="1">
      <c r="F787" s="32"/>
      <c r="G787" s="32"/>
      <c r="H787" s="32"/>
      <c r="I787" s="32"/>
    </row>
    <row r="788" spans="6:9" ht="8.25" customHeight="1">
      <c r="F788" s="32"/>
      <c r="G788" s="32"/>
      <c r="H788" s="32"/>
      <c r="I788" s="32"/>
    </row>
    <row r="789" spans="6:9" ht="8.25" customHeight="1">
      <c r="F789" s="32"/>
      <c r="G789" s="32"/>
      <c r="H789" s="32"/>
      <c r="I789" s="32"/>
    </row>
    <row r="790" spans="6:9" ht="8.25" customHeight="1">
      <c r="F790" s="32"/>
      <c r="G790" s="32"/>
      <c r="H790" s="32"/>
      <c r="I790" s="32"/>
    </row>
    <row r="791" spans="6:9" ht="8.25" customHeight="1">
      <c r="F791" s="32"/>
      <c r="G791" s="32"/>
      <c r="H791" s="32"/>
      <c r="I791" s="32"/>
    </row>
    <row r="792" spans="6:9" ht="8.25" customHeight="1">
      <c r="F792" s="32"/>
      <c r="G792" s="32"/>
      <c r="H792" s="32"/>
      <c r="I792" s="32"/>
    </row>
    <row r="793" spans="6:9" ht="8.25" customHeight="1">
      <c r="F793" s="32"/>
      <c r="G793" s="32"/>
      <c r="H793" s="32"/>
      <c r="I793" s="32"/>
    </row>
    <row r="794" spans="6:9" ht="8.25" customHeight="1">
      <c r="F794" s="32"/>
      <c r="G794" s="32"/>
      <c r="H794" s="32"/>
      <c r="I794" s="32"/>
    </row>
    <row r="795" spans="6:9" ht="8.25" customHeight="1">
      <c r="F795" s="32"/>
      <c r="G795" s="32"/>
      <c r="H795" s="32"/>
      <c r="I795" s="32"/>
    </row>
    <row r="796" spans="6:9" ht="8.25" customHeight="1">
      <c r="F796" s="32"/>
      <c r="G796" s="32"/>
      <c r="H796" s="32"/>
      <c r="I796" s="32"/>
    </row>
    <row r="797" spans="6:9" ht="8.25" customHeight="1">
      <c r="F797" s="32"/>
      <c r="G797" s="32"/>
      <c r="H797" s="32"/>
      <c r="I797" s="32"/>
    </row>
    <row r="798" spans="6:9" ht="8.25" customHeight="1">
      <c r="F798" s="32"/>
      <c r="G798" s="32"/>
      <c r="H798" s="32"/>
      <c r="I798" s="32"/>
    </row>
    <row r="799" spans="6:9" ht="8.25" customHeight="1">
      <c r="F799" s="32"/>
      <c r="G799" s="32"/>
      <c r="H799" s="32"/>
      <c r="I799" s="32"/>
    </row>
    <row r="800" spans="6:9" ht="8.25" customHeight="1">
      <c r="F800" s="32"/>
      <c r="G800" s="32"/>
      <c r="H800" s="32"/>
      <c r="I800" s="32"/>
    </row>
    <row r="801" spans="6:9" ht="8.25" customHeight="1">
      <c r="F801" s="32"/>
      <c r="G801" s="32"/>
      <c r="H801" s="32"/>
      <c r="I801" s="32"/>
    </row>
    <row r="802" spans="6:9" ht="8.25" customHeight="1">
      <c r="F802" s="32"/>
      <c r="G802" s="32"/>
      <c r="H802" s="32"/>
      <c r="I802" s="32"/>
    </row>
    <row r="803" spans="6:9" ht="8.25" customHeight="1">
      <c r="F803" s="32"/>
      <c r="G803" s="32"/>
      <c r="H803" s="32"/>
      <c r="I803" s="32"/>
    </row>
    <row r="804" spans="6:9" ht="8.25" customHeight="1">
      <c r="F804" s="32"/>
      <c r="G804" s="32"/>
      <c r="H804" s="32"/>
      <c r="I804" s="32"/>
    </row>
    <row r="805" spans="6:9" ht="8.25" customHeight="1">
      <c r="F805" s="32"/>
      <c r="G805" s="32"/>
      <c r="H805" s="32"/>
      <c r="I805" s="32"/>
    </row>
    <row r="806" spans="6:9" ht="8.25" customHeight="1">
      <c r="F806" s="32"/>
      <c r="G806" s="32"/>
      <c r="H806" s="32"/>
      <c r="I806" s="32"/>
    </row>
    <row r="807" spans="6:9" ht="8.25" customHeight="1">
      <c r="F807" s="32"/>
      <c r="G807" s="32"/>
      <c r="H807" s="32"/>
      <c r="I807" s="32"/>
    </row>
    <row r="808" spans="6:9" ht="8.25" customHeight="1">
      <c r="F808" s="32"/>
      <c r="G808" s="32"/>
      <c r="H808" s="32"/>
      <c r="I808" s="32"/>
    </row>
    <row r="809" spans="6:9" ht="8.25" customHeight="1">
      <c r="F809" s="32"/>
      <c r="G809" s="32"/>
      <c r="H809" s="32"/>
      <c r="I809" s="32"/>
    </row>
    <row r="810" spans="6:9" ht="8.25" customHeight="1">
      <c r="F810" s="32"/>
      <c r="G810" s="32"/>
      <c r="H810" s="32"/>
      <c r="I810" s="32"/>
    </row>
    <row r="811" spans="6:9" ht="8.25" customHeight="1">
      <c r="F811" s="32"/>
      <c r="G811" s="32"/>
      <c r="H811" s="32"/>
      <c r="I811" s="32"/>
    </row>
    <row r="812" spans="6:9" ht="8.25" customHeight="1">
      <c r="F812" s="32"/>
      <c r="G812" s="32"/>
      <c r="H812" s="32"/>
      <c r="I812" s="32"/>
    </row>
    <row r="813" spans="6:9" ht="8.25" customHeight="1">
      <c r="F813" s="32"/>
      <c r="G813" s="32"/>
      <c r="H813" s="32"/>
      <c r="I813" s="32"/>
    </row>
    <row r="814" spans="6:9" ht="8.25" customHeight="1">
      <c r="F814" s="32"/>
      <c r="G814" s="32"/>
      <c r="H814" s="32"/>
      <c r="I814" s="32"/>
    </row>
    <row r="815" spans="6:9" ht="8.25" customHeight="1">
      <c r="F815" s="32"/>
      <c r="G815" s="32"/>
      <c r="H815" s="32"/>
      <c r="I815" s="32"/>
    </row>
    <row r="816" spans="6:9" ht="8.25" customHeight="1">
      <c r="F816" s="32"/>
      <c r="G816" s="32"/>
      <c r="H816" s="32"/>
      <c r="I816" s="32"/>
    </row>
    <row r="817" spans="6:9" ht="8.25" customHeight="1">
      <c r="F817" s="32"/>
      <c r="G817" s="32"/>
      <c r="H817" s="32"/>
      <c r="I817" s="32"/>
    </row>
    <row r="818" spans="6:9" ht="8.25" customHeight="1">
      <c r="F818" s="32"/>
      <c r="G818" s="32"/>
      <c r="H818" s="32"/>
      <c r="I818" s="32"/>
    </row>
    <row r="819" spans="6:9" ht="8.25" customHeight="1">
      <c r="F819" s="32"/>
      <c r="G819" s="32"/>
      <c r="H819" s="32"/>
      <c r="I819" s="32"/>
    </row>
    <row r="820" spans="6:9" ht="8.25" customHeight="1">
      <c r="F820" s="32"/>
      <c r="G820" s="32"/>
      <c r="H820" s="32"/>
      <c r="I820" s="32"/>
    </row>
    <row r="821" spans="6:9" ht="8.25" customHeight="1">
      <c r="F821" s="32"/>
      <c r="G821" s="32"/>
      <c r="H821" s="32"/>
      <c r="I821" s="32"/>
    </row>
    <row r="822" spans="6:9" ht="8.25" customHeight="1">
      <c r="F822" s="32"/>
      <c r="G822" s="32"/>
      <c r="H822" s="32"/>
      <c r="I822" s="32"/>
    </row>
    <row r="823" spans="6:9" ht="8.25" customHeight="1">
      <c r="F823" s="32"/>
      <c r="G823" s="32"/>
      <c r="H823" s="32"/>
      <c r="I823" s="32"/>
    </row>
    <row r="824" spans="6:9" ht="8.25" customHeight="1">
      <c r="F824" s="32"/>
      <c r="G824" s="32"/>
      <c r="H824" s="32"/>
      <c r="I824" s="32"/>
    </row>
    <row r="825" spans="6:9" ht="8.25" customHeight="1">
      <c r="F825" s="32"/>
      <c r="G825" s="32"/>
      <c r="H825" s="32"/>
      <c r="I825" s="32"/>
    </row>
    <row r="826" spans="6:9" ht="8.25" customHeight="1">
      <c r="F826" s="32"/>
      <c r="G826" s="32"/>
      <c r="H826" s="32"/>
      <c r="I826" s="32"/>
    </row>
    <row r="827" spans="6:9" ht="8.25" customHeight="1">
      <c r="F827" s="32"/>
      <c r="G827" s="32"/>
      <c r="H827" s="32"/>
      <c r="I827" s="32"/>
    </row>
    <row r="828" spans="6:9" ht="8.25" customHeight="1">
      <c r="F828" s="32"/>
      <c r="G828" s="32"/>
      <c r="H828" s="32"/>
      <c r="I828" s="32"/>
    </row>
    <row r="829" spans="6:9" ht="8.25" customHeight="1">
      <c r="F829" s="32"/>
      <c r="G829" s="32"/>
      <c r="H829" s="32"/>
      <c r="I829" s="32"/>
    </row>
    <row r="830" spans="6:9" ht="8.25" customHeight="1">
      <c r="F830" s="32"/>
      <c r="G830" s="32"/>
      <c r="H830" s="32"/>
      <c r="I830" s="32"/>
    </row>
    <row r="831" spans="6:9" ht="8.25" customHeight="1">
      <c r="F831" s="32"/>
      <c r="G831" s="32"/>
      <c r="H831" s="32"/>
      <c r="I831" s="32"/>
    </row>
    <row r="832" spans="6:9" ht="8.25" customHeight="1">
      <c r="F832" s="32"/>
      <c r="G832" s="32"/>
      <c r="H832" s="32"/>
      <c r="I832" s="32"/>
    </row>
    <row r="833" spans="6:9" ht="8.25" customHeight="1">
      <c r="F833" s="32"/>
      <c r="G833" s="32"/>
      <c r="H833" s="32"/>
      <c r="I833" s="32"/>
    </row>
    <row r="834" spans="6:9" ht="8.25" customHeight="1">
      <c r="F834" s="32"/>
      <c r="G834" s="32"/>
      <c r="H834" s="32"/>
      <c r="I834" s="32"/>
    </row>
    <row r="835" spans="6:9" ht="8.25" customHeight="1">
      <c r="F835" s="32"/>
      <c r="G835" s="32"/>
      <c r="H835" s="32"/>
      <c r="I835" s="32"/>
    </row>
    <row r="836" spans="6:9" ht="8.25" customHeight="1">
      <c r="F836" s="32"/>
      <c r="G836" s="32"/>
      <c r="H836" s="32"/>
      <c r="I836" s="32"/>
    </row>
    <row r="837" spans="6:9" ht="8.25" customHeight="1">
      <c r="F837" s="32"/>
      <c r="G837" s="32"/>
      <c r="H837" s="32"/>
      <c r="I837" s="32"/>
    </row>
    <row r="838" spans="6:9" ht="8.25" customHeight="1">
      <c r="F838" s="32"/>
      <c r="G838" s="32"/>
      <c r="H838" s="32"/>
      <c r="I838" s="32"/>
    </row>
    <row r="839" spans="6:9" ht="8.25" customHeight="1">
      <c r="F839" s="32"/>
      <c r="G839" s="32"/>
      <c r="H839" s="32"/>
      <c r="I839" s="32"/>
    </row>
    <row r="840" spans="6:9" ht="8.25" customHeight="1">
      <c r="F840" s="32"/>
      <c r="G840" s="32"/>
      <c r="H840" s="32"/>
      <c r="I840" s="32"/>
    </row>
    <row r="841" spans="6:9" ht="8.25" customHeight="1">
      <c r="F841" s="32"/>
      <c r="G841" s="32"/>
      <c r="H841" s="32"/>
      <c r="I841" s="32"/>
    </row>
    <row r="842" spans="6:9" ht="8.25" customHeight="1">
      <c r="F842" s="32"/>
      <c r="G842" s="32"/>
      <c r="H842" s="32"/>
      <c r="I842" s="32"/>
    </row>
    <row r="843" spans="6:9" ht="8.25" customHeight="1">
      <c r="F843" s="32"/>
      <c r="G843" s="32"/>
      <c r="H843" s="32"/>
      <c r="I843" s="32"/>
    </row>
    <row r="844" spans="6:9" ht="8.25" customHeight="1">
      <c r="F844" s="32"/>
      <c r="G844" s="32"/>
      <c r="H844" s="32"/>
      <c r="I844" s="32"/>
    </row>
    <row r="845" spans="6:9" ht="8.25" customHeight="1">
      <c r="F845" s="32"/>
      <c r="G845" s="32"/>
      <c r="H845" s="32"/>
      <c r="I845" s="32"/>
    </row>
    <row r="846" spans="6:9" ht="8.25" customHeight="1">
      <c r="F846" s="32"/>
      <c r="G846" s="32"/>
      <c r="H846" s="32"/>
      <c r="I846" s="32"/>
    </row>
    <row r="847" spans="6:9" ht="8.25" customHeight="1">
      <c r="F847" s="32"/>
      <c r="G847" s="32"/>
      <c r="H847" s="32"/>
      <c r="I847" s="32"/>
    </row>
    <row r="848" spans="6:9" ht="8.25" customHeight="1">
      <c r="F848" s="32"/>
      <c r="G848" s="32"/>
      <c r="H848" s="32"/>
      <c r="I848" s="32"/>
    </row>
    <row r="849" spans="6:9" ht="8.25" customHeight="1">
      <c r="F849" s="32"/>
      <c r="G849" s="32"/>
      <c r="H849" s="32"/>
      <c r="I849" s="32"/>
    </row>
    <row r="850" spans="6:9" ht="8.25" customHeight="1">
      <c r="F850" s="32"/>
      <c r="G850" s="32"/>
      <c r="H850" s="32"/>
      <c r="I850" s="32"/>
    </row>
    <row r="851" spans="6:9" ht="8.25" customHeight="1">
      <c r="F851" s="32"/>
      <c r="G851" s="32"/>
      <c r="H851" s="32"/>
      <c r="I851" s="32"/>
    </row>
    <row r="852" spans="6:9" ht="8.25" customHeight="1">
      <c r="F852" s="32"/>
      <c r="G852" s="32"/>
      <c r="H852" s="32"/>
      <c r="I852" s="32"/>
    </row>
    <row r="853" spans="6:9" ht="8.25" customHeight="1">
      <c r="F853" s="32"/>
      <c r="G853" s="32"/>
      <c r="H853" s="32"/>
      <c r="I853" s="32"/>
    </row>
    <row r="854" spans="6:9" ht="8.25" customHeight="1">
      <c r="F854" s="32"/>
      <c r="G854" s="32"/>
      <c r="H854" s="32"/>
      <c r="I854" s="32"/>
    </row>
    <row r="855" spans="6:9" ht="8.25" customHeight="1">
      <c r="F855" s="32"/>
      <c r="G855" s="32"/>
      <c r="H855" s="32"/>
      <c r="I855" s="32"/>
    </row>
    <row r="856" spans="6:9" ht="8.25" customHeight="1">
      <c r="F856" s="32"/>
      <c r="G856" s="32"/>
      <c r="H856" s="32"/>
      <c r="I856" s="32"/>
    </row>
    <row r="857" spans="6:9" ht="8.25" customHeight="1">
      <c r="F857" s="32"/>
      <c r="G857" s="32"/>
      <c r="H857" s="32"/>
      <c r="I857" s="32"/>
    </row>
    <row r="858" spans="6:9" ht="8.25" customHeight="1">
      <c r="F858" s="32"/>
      <c r="G858" s="32"/>
      <c r="H858" s="32"/>
      <c r="I858" s="32"/>
    </row>
    <row r="859" spans="6:9" ht="8.25" customHeight="1">
      <c r="F859" s="32"/>
      <c r="G859" s="32"/>
      <c r="H859" s="32"/>
      <c r="I859" s="32"/>
    </row>
    <row r="860" spans="6:9" ht="8.25" customHeight="1">
      <c r="F860" s="32"/>
      <c r="G860" s="32"/>
      <c r="H860" s="32"/>
      <c r="I860" s="32"/>
    </row>
    <row r="861" spans="6:9" ht="8.25" customHeight="1">
      <c r="F861" s="32"/>
      <c r="G861" s="32"/>
      <c r="H861" s="32"/>
      <c r="I861" s="32"/>
    </row>
    <row r="862" spans="6:9" ht="8.25" customHeight="1">
      <c r="F862" s="32"/>
      <c r="G862" s="32"/>
      <c r="H862" s="32"/>
      <c r="I862" s="32"/>
    </row>
    <row r="863" spans="6:9" ht="8.25" customHeight="1">
      <c r="F863" s="32"/>
      <c r="G863" s="32"/>
      <c r="H863" s="32"/>
      <c r="I863" s="32"/>
    </row>
    <row r="864" spans="6:9" ht="8.25" customHeight="1">
      <c r="F864" s="32"/>
      <c r="G864" s="32"/>
      <c r="H864" s="32"/>
      <c r="I864" s="32"/>
    </row>
    <row r="865" spans="6:9" ht="8.25" customHeight="1">
      <c r="F865" s="32"/>
      <c r="G865" s="32"/>
      <c r="H865" s="32"/>
      <c r="I865" s="32"/>
    </row>
    <row r="866" spans="6:9" ht="8.25" customHeight="1">
      <c r="F866" s="32"/>
      <c r="G866" s="32"/>
      <c r="H866" s="32"/>
      <c r="I866" s="32"/>
    </row>
    <row r="867" spans="6:9" ht="8.25" customHeight="1">
      <c r="F867" s="32"/>
      <c r="G867" s="32"/>
      <c r="H867" s="32"/>
      <c r="I867" s="32"/>
    </row>
    <row r="868" spans="6:9" ht="8.25" customHeight="1">
      <c r="F868" s="32"/>
      <c r="G868" s="32"/>
      <c r="H868" s="32"/>
      <c r="I868" s="32"/>
    </row>
    <row r="869" spans="6:9" ht="8.25" customHeight="1">
      <c r="F869" s="32"/>
      <c r="G869" s="32"/>
      <c r="H869" s="32"/>
      <c r="I869" s="32"/>
    </row>
    <row r="870" spans="6:9" ht="8.25" customHeight="1">
      <c r="F870" s="32"/>
      <c r="G870" s="32"/>
      <c r="H870" s="32"/>
      <c r="I870" s="32"/>
    </row>
    <row r="871" spans="6:9" ht="8.25" customHeight="1">
      <c r="F871" s="32"/>
      <c r="G871" s="32"/>
      <c r="H871" s="32"/>
      <c r="I871" s="32"/>
    </row>
    <row r="872" spans="6:9" ht="8.25" customHeight="1">
      <c r="F872" s="32"/>
      <c r="G872" s="32"/>
      <c r="H872" s="32"/>
      <c r="I872" s="32"/>
    </row>
    <row r="873" spans="6:9" ht="8.25" customHeight="1">
      <c r="F873" s="32"/>
      <c r="G873" s="32"/>
      <c r="H873" s="32"/>
      <c r="I873" s="32"/>
    </row>
    <row r="874" spans="6:9" ht="8.25" customHeight="1">
      <c r="F874" s="32"/>
      <c r="G874" s="32"/>
      <c r="H874" s="32"/>
      <c r="I874" s="32"/>
    </row>
    <row r="875" spans="6:9" ht="8.25" customHeight="1">
      <c r="F875" s="32"/>
      <c r="G875" s="32"/>
      <c r="H875" s="32"/>
      <c r="I875" s="32"/>
    </row>
    <row r="876" spans="6:9" ht="8.25" customHeight="1">
      <c r="F876" s="32"/>
      <c r="G876" s="32"/>
      <c r="H876" s="32"/>
      <c r="I876" s="32"/>
    </row>
    <row r="877" spans="6:9" ht="8.25" customHeight="1">
      <c r="F877" s="32"/>
      <c r="G877" s="32"/>
      <c r="H877" s="32"/>
      <c r="I877" s="32"/>
    </row>
    <row r="878" spans="6:9" ht="8.25" customHeight="1">
      <c r="F878" s="32"/>
      <c r="G878" s="32"/>
      <c r="H878" s="32"/>
      <c r="I878" s="32"/>
    </row>
    <row r="879" spans="6:9" ht="8.25" customHeight="1">
      <c r="F879" s="32"/>
      <c r="G879" s="32"/>
      <c r="H879" s="32"/>
      <c r="I879" s="32"/>
    </row>
    <row r="880" spans="6:9" ht="8.25" customHeight="1">
      <c r="F880" s="32"/>
      <c r="G880" s="32"/>
      <c r="H880" s="32"/>
      <c r="I880" s="32"/>
    </row>
    <row r="881" spans="6:9" ht="8.25" customHeight="1">
      <c r="F881" s="32"/>
      <c r="G881" s="32"/>
      <c r="H881" s="32"/>
      <c r="I881" s="32"/>
    </row>
    <row r="882" spans="6:9" ht="8.25" customHeight="1">
      <c r="F882" s="32"/>
      <c r="G882" s="32"/>
      <c r="H882" s="32"/>
      <c r="I882" s="32"/>
    </row>
    <row r="883" spans="6:9" ht="8.25" customHeight="1">
      <c r="F883" s="32"/>
      <c r="G883" s="32"/>
      <c r="H883" s="32"/>
      <c r="I883" s="32"/>
    </row>
    <row r="884" spans="6:9" ht="8.25" customHeight="1">
      <c r="F884" s="32"/>
      <c r="G884" s="32"/>
      <c r="H884" s="32"/>
      <c r="I884" s="32"/>
    </row>
    <row r="885" spans="6:9" ht="8.25" customHeight="1">
      <c r="F885" s="32"/>
      <c r="G885" s="32"/>
      <c r="H885" s="32"/>
      <c r="I885" s="32"/>
    </row>
    <row r="886" spans="6:9" ht="8.25" customHeight="1">
      <c r="F886" s="32"/>
      <c r="G886" s="32"/>
      <c r="H886" s="32"/>
      <c r="I886" s="32"/>
    </row>
    <row r="887" spans="6:9" ht="8.25" customHeight="1">
      <c r="F887" s="32"/>
      <c r="G887" s="32"/>
      <c r="H887" s="32"/>
      <c r="I887" s="32"/>
    </row>
    <row r="888" spans="6:9" ht="8.25" customHeight="1">
      <c r="F888" s="32"/>
      <c r="G888" s="32"/>
      <c r="H888" s="32"/>
      <c r="I888" s="32"/>
    </row>
    <row r="889" spans="6:9" ht="8.25" customHeight="1">
      <c r="F889" s="32"/>
      <c r="G889" s="32"/>
      <c r="H889" s="32"/>
      <c r="I889" s="32"/>
    </row>
    <row r="890" spans="6:9" ht="8.25" customHeight="1">
      <c r="F890" s="32"/>
      <c r="G890" s="32"/>
      <c r="H890" s="32"/>
      <c r="I890" s="32"/>
    </row>
    <row r="891" spans="6:9" ht="8.25" customHeight="1">
      <c r="F891" s="32"/>
      <c r="G891" s="32"/>
      <c r="H891" s="32"/>
      <c r="I891" s="32"/>
    </row>
    <row r="892" spans="6:9" ht="8.25" customHeight="1">
      <c r="F892" s="32"/>
      <c r="G892" s="32"/>
      <c r="H892" s="32"/>
      <c r="I892" s="32"/>
    </row>
    <row r="893" spans="6:9" ht="8.25" customHeight="1">
      <c r="F893" s="32"/>
      <c r="G893" s="32"/>
      <c r="H893" s="32"/>
      <c r="I893" s="32"/>
    </row>
    <row r="894" spans="6:9" ht="8.25" customHeight="1">
      <c r="F894" s="32"/>
      <c r="G894" s="32"/>
      <c r="H894" s="32"/>
      <c r="I894" s="32"/>
    </row>
    <row r="895" spans="6:9" ht="8.25" customHeight="1">
      <c r="F895" s="32"/>
      <c r="G895" s="32"/>
      <c r="H895" s="32"/>
      <c r="I895" s="32"/>
    </row>
    <row r="896" spans="6:9" ht="8.25" customHeight="1">
      <c r="F896" s="32"/>
      <c r="G896" s="32"/>
      <c r="H896" s="32"/>
      <c r="I896" s="32"/>
    </row>
    <row r="897" spans="6:9" ht="8.25" customHeight="1">
      <c r="F897" s="32"/>
      <c r="G897" s="32"/>
      <c r="H897" s="32"/>
      <c r="I897" s="32"/>
    </row>
    <row r="898" spans="6:9" ht="8.25" customHeight="1">
      <c r="F898" s="32"/>
      <c r="G898" s="32"/>
      <c r="H898" s="32"/>
      <c r="I898" s="32"/>
    </row>
    <row r="899" spans="6:9" ht="8.25" customHeight="1">
      <c r="F899" s="32"/>
      <c r="G899" s="32"/>
      <c r="H899" s="32"/>
      <c r="I899" s="32"/>
    </row>
    <row r="900" spans="6:9" ht="8.25" customHeight="1">
      <c r="F900" s="32"/>
      <c r="G900" s="32"/>
      <c r="H900" s="32"/>
      <c r="I900" s="32"/>
    </row>
    <row r="901" spans="6:9" ht="8.25" customHeight="1">
      <c r="F901" s="32"/>
      <c r="G901" s="32"/>
      <c r="H901" s="32"/>
      <c r="I901" s="32"/>
    </row>
    <row r="902" spans="6:9" ht="8.25" customHeight="1">
      <c r="F902" s="32"/>
      <c r="G902" s="32"/>
      <c r="H902" s="32"/>
      <c r="I902" s="32"/>
    </row>
    <row r="903" spans="6:9" ht="8.25" customHeight="1">
      <c r="F903" s="32"/>
      <c r="G903" s="32"/>
      <c r="H903" s="32"/>
      <c r="I903" s="32"/>
    </row>
    <row r="904" spans="6:9" ht="8.25" customHeight="1">
      <c r="F904" s="32"/>
      <c r="G904" s="32"/>
      <c r="H904" s="32"/>
      <c r="I904" s="32"/>
    </row>
    <row r="905" spans="6:9" ht="8.25" customHeight="1">
      <c r="F905" s="32"/>
      <c r="G905" s="32"/>
      <c r="H905" s="32"/>
      <c r="I905" s="32"/>
    </row>
    <row r="906" spans="6:9" ht="8.25" customHeight="1">
      <c r="F906" s="32"/>
      <c r="G906" s="32"/>
      <c r="H906" s="32"/>
      <c r="I906" s="32"/>
    </row>
    <row r="907" spans="6:9" ht="8.25" customHeight="1">
      <c r="F907" s="32"/>
      <c r="G907" s="32"/>
      <c r="H907" s="32"/>
      <c r="I907" s="32"/>
    </row>
    <row r="908" spans="6:9" ht="8.25" customHeight="1">
      <c r="F908" s="32"/>
      <c r="G908" s="32"/>
      <c r="H908" s="32"/>
      <c r="I908" s="32"/>
    </row>
    <row r="909" spans="6:9" ht="8.25" customHeight="1">
      <c r="F909" s="32"/>
      <c r="G909" s="32"/>
      <c r="H909" s="32"/>
      <c r="I909" s="32"/>
    </row>
    <row r="910" spans="6:9" ht="8.25" customHeight="1">
      <c r="F910" s="32"/>
      <c r="G910" s="32"/>
      <c r="H910" s="32"/>
      <c r="I910" s="32"/>
    </row>
    <row r="911" spans="6:9" ht="8.25" customHeight="1">
      <c r="F911" s="32"/>
      <c r="G911" s="32"/>
      <c r="H911" s="32"/>
      <c r="I911" s="32"/>
    </row>
    <row r="912" spans="6:9" ht="8.25" customHeight="1">
      <c r="F912" s="32"/>
      <c r="G912" s="32"/>
      <c r="H912" s="32"/>
      <c r="I912" s="32"/>
    </row>
    <row r="913" spans="6:9" ht="8.25" customHeight="1">
      <c r="F913" s="32"/>
      <c r="G913" s="32"/>
      <c r="H913" s="32"/>
      <c r="I913" s="32"/>
    </row>
    <row r="914" spans="6:9" ht="8.25" customHeight="1">
      <c r="F914" s="32"/>
      <c r="G914" s="32"/>
      <c r="H914" s="32"/>
      <c r="I914" s="32"/>
    </row>
    <row r="915" spans="6:9" ht="8.25" customHeight="1">
      <c r="F915" s="32"/>
      <c r="G915" s="32"/>
      <c r="H915" s="32"/>
      <c r="I915" s="32"/>
    </row>
    <row r="916" spans="6:9" ht="8.25" customHeight="1">
      <c r="F916" s="32"/>
      <c r="G916" s="32"/>
      <c r="H916" s="32"/>
      <c r="I916" s="32"/>
    </row>
    <row r="917" spans="6:9" ht="8.25" customHeight="1">
      <c r="F917" s="32"/>
      <c r="G917" s="32"/>
      <c r="H917" s="32"/>
      <c r="I917" s="32"/>
    </row>
    <row r="918" spans="6:9" ht="8.25" customHeight="1">
      <c r="F918" s="32"/>
      <c r="G918" s="32"/>
      <c r="H918" s="32"/>
      <c r="I918" s="32"/>
    </row>
    <row r="919" spans="6:9" ht="8.25" customHeight="1">
      <c r="F919" s="32"/>
      <c r="G919" s="32"/>
      <c r="H919" s="32"/>
      <c r="I919" s="32"/>
    </row>
    <row r="920" spans="6:9" ht="8.25" customHeight="1">
      <c r="F920" s="32"/>
      <c r="G920" s="32"/>
      <c r="H920" s="32"/>
      <c r="I920" s="32"/>
    </row>
    <row r="921" spans="6:9" ht="8.25" customHeight="1">
      <c r="F921" s="32"/>
      <c r="G921" s="32"/>
      <c r="H921" s="32"/>
      <c r="I921" s="32"/>
    </row>
    <row r="922" spans="6:9" ht="8.25" customHeight="1">
      <c r="F922" s="32"/>
      <c r="G922" s="32"/>
      <c r="H922" s="32"/>
      <c r="I922" s="32"/>
    </row>
    <row r="923" spans="6:9" ht="8.25" customHeight="1">
      <c r="F923" s="32"/>
      <c r="G923" s="32"/>
      <c r="H923" s="32"/>
      <c r="I923" s="32"/>
    </row>
    <row r="924" spans="6:9" ht="8.25" customHeight="1">
      <c r="F924" s="32"/>
      <c r="G924" s="32"/>
      <c r="H924" s="32"/>
      <c r="I924" s="32"/>
    </row>
    <row r="925" spans="6:9" ht="8.25" customHeight="1">
      <c r="F925" s="32"/>
      <c r="G925" s="32"/>
      <c r="H925" s="32"/>
      <c r="I925" s="32"/>
    </row>
    <row r="926" spans="6:9" ht="8.25" customHeight="1">
      <c r="F926" s="32"/>
      <c r="G926" s="32"/>
      <c r="H926" s="32"/>
      <c r="I926" s="32"/>
    </row>
    <row r="927" spans="6:9" ht="8.25" customHeight="1">
      <c r="F927" s="32"/>
      <c r="G927" s="32"/>
      <c r="H927" s="32"/>
      <c r="I927" s="32"/>
    </row>
    <row r="928" spans="6:9" ht="8.25" customHeight="1">
      <c r="F928" s="32"/>
      <c r="G928" s="32"/>
      <c r="H928" s="32"/>
      <c r="I928" s="32"/>
    </row>
    <row r="929" spans="6:9" ht="8.25" customHeight="1">
      <c r="F929" s="32"/>
      <c r="G929" s="32"/>
      <c r="H929" s="32"/>
      <c r="I929" s="32"/>
    </row>
    <row r="930" spans="6:9" ht="8.25" customHeight="1">
      <c r="F930" s="32"/>
      <c r="G930" s="32"/>
      <c r="H930" s="32"/>
      <c r="I930" s="32"/>
    </row>
    <row r="931" spans="6:9" ht="8.25" customHeight="1">
      <c r="F931" s="32"/>
      <c r="G931" s="32"/>
      <c r="H931" s="32"/>
      <c r="I931" s="32"/>
    </row>
    <row r="932" spans="6:9" ht="8.25" customHeight="1">
      <c r="F932" s="32"/>
      <c r="G932" s="32"/>
      <c r="H932" s="32"/>
      <c r="I932" s="32"/>
    </row>
    <row r="933" spans="6:9" ht="8.25" customHeight="1">
      <c r="F933" s="32"/>
      <c r="G933" s="32"/>
      <c r="H933" s="32"/>
      <c r="I933" s="32"/>
    </row>
    <row r="934" spans="6:9" ht="8.25" customHeight="1">
      <c r="F934" s="32"/>
      <c r="G934" s="32"/>
      <c r="H934" s="32"/>
      <c r="I934" s="32"/>
    </row>
    <row r="935" spans="6:9" ht="8.25" customHeight="1">
      <c r="F935" s="32"/>
      <c r="G935" s="32"/>
      <c r="H935" s="32"/>
      <c r="I935" s="32"/>
    </row>
    <row r="936" spans="6:9" ht="8.25" customHeight="1">
      <c r="F936" s="32"/>
      <c r="G936" s="32"/>
      <c r="H936" s="32"/>
      <c r="I936" s="32"/>
    </row>
    <row r="937" spans="6:9" ht="8.25" customHeight="1">
      <c r="F937" s="32"/>
      <c r="G937" s="32"/>
      <c r="H937" s="32"/>
      <c r="I937" s="32"/>
    </row>
    <row r="938" spans="6:9" ht="8.25" customHeight="1">
      <c r="F938" s="32"/>
      <c r="G938" s="32"/>
      <c r="H938" s="32"/>
      <c r="I938" s="32"/>
    </row>
    <row r="939" spans="6:9" ht="8.25" customHeight="1">
      <c r="F939" s="32"/>
      <c r="G939" s="32"/>
      <c r="H939" s="32"/>
      <c r="I939" s="32"/>
    </row>
    <row r="940" spans="6:9" ht="8.25" customHeight="1">
      <c r="F940" s="32"/>
      <c r="G940" s="32"/>
      <c r="H940" s="32"/>
      <c r="I940" s="32"/>
    </row>
    <row r="941" spans="6:9" ht="8.25" customHeight="1">
      <c r="F941" s="32"/>
      <c r="G941" s="32"/>
      <c r="H941" s="32"/>
      <c r="I941" s="32"/>
    </row>
    <row r="942" spans="6:9" ht="8.25" customHeight="1">
      <c r="F942" s="32"/>
      <c r="G942" s="32"/>
      <c r="H942" s="32"/>
      <c r="I942" s="32"/>
    </row>
    <row r="943" spans="6:9" ht="8.25" customHeight="1">
      <c r="F943" s="32"/>
      <c r="G943" s="32"/>
      <c r="H943" s="32"/>
      <c r="I943" s="32"/>
    </row>
    <row r="944" spans="6:9" ht="8.25" customHeight="1">
      <c r="F944" s="32"/>
      <c r="G944" s="32"/>
      <c r="H944" s="32"/>
      <c r="I944" s="32"/>
    </row>
    <row r="945" spans="6:9" ht="8.25" customHeight="1">
      <c r="F945" s="32"/>
      <c r="G945" s="32"/>
      <c r="H945" s="32"/>
      <c r="I945" s="32"/>
    </row>
    <row r="946" spans="6:9" ht="8.25" customHeight="1">
      <c r="F946" s="32"/>
      <c r="G946" s="32"/>
      <c r="H946" s="32"/>
      <c r="I946" s="32"/>
    </row>
    <row r="947" spans="6:9" ht="8.25" customHeight="1">
      <c r="F947" s="32"/>
      <c r="G947" s="32"/>
      <c r="H947" s="32"/>
      <c r="I947" s="32"/>
    </row>
    <row r="948" spans="6:9" ht="8.25" customHeight="1">
      <c r="F948" s="32"/>
      <c r="G948" s="32"/>
      <c r="H948" s="32"/>
      <c r="I948" s="32"/>
    </row>
    <row r="949" spans="6:9" ht="8.25" customHeight="1">
      <c r="F949" s="32"/>
      <c r="G949" s="32"/>
      <c r="H949" s="32"/>
      <c r="I949" s="32"/>
    </row>
    <row r="950" spans="6:9" ht="8.25" customHeight="1">
      <c r="F950" s="32"/>
      <c r="G950" s="32"/>
      <c r="H950" s="32"/>
      <c r="I950" s="32"/>
    </row>
    <row r="951" spans="6:9" ht="8.25" customHeight="1">
      <c r="F951" s="32"/>
      <c r="G951" s="32"/>
      <c r="H951" s="32"/>
      <c r="I951" s="32"/>
    </row>
    <row r="952" spans="6:9" ht="8.25" customHeight="1">
      <c r="F952" s="32"/>
      <c r="G952" s="32"/>
      <c r="H952" s="32"/>
      <c r="I952" s="32"/>
    </row>
    <row r="953" spans="6:9" ht="8.25" customHeight="1">
      <c r="F953" s="32"/>
      <c r="G953" s="32"/>
      <c r="H953" s="32"/>
      <c r="I953" s="32"/>
    </row>
    <row r="954" spans="6:9" ht="8.25" customHeight="1">
      <c r="F954" s="32"/>
      <c r="G954" s="32"/>
      <c r="H954" s="32"/>
      <c r="I954" s="32"/>
    </row>
    <row r="955" spans="6:9" ht="8.25" customHeight="1">
      <c r="F955" s="32"/>
      <c r="G955" s="32"/>
      <c r="H955" s="32"/>
      <c r="I955" s="32"/>
    </row>
    <row r="956" spans="6:9" ht="8.25" customHeight="1">
      <c r="F956" s="32"/>
      <c r="G956" s="32"/>
      <c r="H956" s="32"/>
      <c r="I956" s="32"/>
    </row>
    <row r="957" spans="6:9" ht="8.25" customHeight="1">
      <c r="F957" s="32"/>
      <c r="G957" s="32"/>
      <c r="H957" s="32"/>
      <c r="I957" s="32"/>
    </row>
    <row r="958" spans="6:9" ht="8.25" customHeight="1">
      <c r="F958" s="32"/>
      <c r="G958" s="32"/>
      <c r="H958" s="32"/>
      <c r="I958" s="32"/>
    </row>
    <row r="959" ht="8.25" customHeight="1"/>
    <row r="960" ht="8.25" customHeight="1"/>
    <row r="961" ht="8.25" customHeight="1"/>
    <row r="962" ht="8.25" customHeight="1"/>
    <row r="963" ht="8.25" customHeight="1"/>
    <row r="964" ht="8.25" customHeight="1"/>
    <row r="965" ht="8.25" customHeight="1"/>
    <row r="966" ht="8.25" customHeight="1"/>
    <row r="967" ht="8.25" customHeight="1"/>
    <row r="968" ht="8.25" customHeight="1"/>
    <row r="969" ht="8.25" customHeight="1"/>
    <row r="970" ht="8.25" customHeight="1"/>
    <row r="971" ht="8.25" customHeight="1"/>
    <row r="972" ht="8.25" customHeight="1"/>
    <row r="973" ht="8.25" customHeight="1"/>
    <row r="974" ht="8.25" customHeight="1"/>
    <row r="975" ht="8.25" customHeight="1"/>
    <row r="976" ht="8.25" customHeight="1"/>
    <row r="977" ht="8.25" customHeight="1"/>
    <row r="978" ht="8.25" customHeight="1"/>
    <row r="979" ht="8.25" customHeight="1"/>
    <row r="980" ht="8.25" customHeight="1"/>
    <row r="981" ht="8.25" customHeight="1"/>
    <row r="982" ht="8.25" customHeight="1"/>
    <row r="983" ht="8.25" customHeight="1"/>
    <row r="984" ht="8.25" customHeight="1"/>
    <row r="985" ht="8.25" customHeight="1"/>
    <row r="986" ht="8.25" customHeight="1"/>
    <row r="987" ht="8.25" customHeight="1"/>
    <row r="988" ht="8.25" customHeight="1"/>
    <row r="989" ht="8.25" customHeight="1"/>
    <row r="990" ht="8.25" customHeight="1"/>
    <row r="991" ht="8.25" customHeight="1"/>
    <row r="992" ht="8.25" customHeight="1"/>
    <row r="993" ht="8.25" customHeight="1"/>
    <row r="994" ht="8.25" customHeight="1"/>
    <row r="995" ht="8.25" customHeight="1"/>
    <row r="996" ht="8.25" customHeight="1"/>
    <row r="997" ht="8.25" customHeight="1"/>
    <row r="998" ht="8.25" customHeight="1"/>
    <row r="999" ht="8.25" customHeight="1"/>
    <row r="1000" ht="8.25" customHeight="1"/>
    <row r="1001" ht="8.25" customHeight="1"/>
    <row r="1002" ht="8.25" customHeight="1"/>
    <row r="1003" ht="8.25" customHeight="1"/>
    <row r="1004" ht="8.25" customHeight="1"/>
    <row r="1005" ht="8.25" customHeight="1"/>
    <row r="1006" ht="8.25" customHeight="1"/>
    <row r="1007" ht="8.25" customHeight="1"/>
    <row r="1008" ht="8.25" customHeight="1"/>
    <row r="1009" ht="8.25" customHeight="1"/>
    <row r="1010" ht="8.25" customHeight="1"/>
    <row r="1011" ht="8.25" customHeight="1"/>
    <row r="1012" ht="8.25" customHeight="1"/>
    <row r="1013" ht="8.25" customHeight="1"/>
    <row r="1014" ht="8.25" customHeight="1"/>
    <row r="1015" ht="8.25" customHeight="1"/>
    <row r="1016" ht="8.25" customHeight="1"/>
    <row r="1017" ht="8.25" customHeight="1"/>
    <row r="1018" ht="8.25" customHeight="1"/>
    <row r="1019" ht="8.25" customHeight="1"/>
    <row r="1020" ht="8.25" customHeight="1"/>
    <row r="1021" ht="8.25" customHeight="1"/>
    <row r="1022" ht="8.25" customHeight="1"/>
    <row r="1023" ht="8.25" customHeight="1"/>
    <row r="1024" ht="8.25" customHeight="1"/>
    <row r="1025" ht="8.25" customHeight="1"/>
    <row r="1026" ht="8.25" customHeight="1"/>
    <row r="1027" ht="8.25" customHeight="1"/>
    <row r="1028" ht="8.25" customHeight="1"/>
    <row r="1029" ht="8.25" customHeight="1"/>
    <row r="1030" ht="8.25" customHeight="1"/>
    <row r="1031" ht="8.25" customHeight="1"/>
    <row r="1032" ht="8.25" customHeight="1"/>
    <row r="1033" ht="8.25" customHeight="1"/>
    <row r="1034" ht="8.25" customHeight="1"/>
    <row r="1035" ht="8.25" customHeight="1"/>
    <row r="1036" ht="8.25" customHeight="1"/>
    <row r="1037" ht="8.25" customHeight="1"/>
    <row r="1038" ht="8.25" customHeight="1"/>
    <row r="1039" ht="8.25" customHeight="1"/>
    <row r="1040" ht="8.25" customHeight="1"/>
    <row r="1041" ht="8.25" customHeight="1"/>
    <row r="1042" ht="8.25" customHeight="1"/>
    <row r="1043" ht="8.25" customHeight="1"/>
    <row r="1044" ht="8.25" customHeight="1"/>
    <row r="1045" ht="8.25" customHeight="1"/>
    <row r="1046" ht="8.25" customHeight="1"/>
    <row r="1047" ht="8.25" customHeight="1"/>
    <row r="1048" ht="8.25" customHeight="1"/>
    <row r="1049" ht="8.25" customHeight="1"/>
    <row r="1050" ht="8.25" customHeight="1"/>
    <row r="1051" ht="8.25" customHeight="1"/>
    <row r="1052" ht="8.25" customHeight="1"/>
    <row r="1053" ht="8.25" customHeight="1"/>
    <row r="1054" ht="8.25" customHeight="1"/>
    <row r="1055" ht="8.25" customHeight="1"/>
    <row r="1056" ht="8.25" customHeight="1"/>
    <row r="1057" ht="8.25" customHeight="1"/>
    <row r="1058" ht="8.25" customHeight="1"/>
    <row r="1059" ht="8.25" customHeight="1"/>
    <row r="1060" ht="8.25" customHeight="1"/>
    <row r="1061" ht="8.25" customHeight="1"/>
    <row r="1062" ht="8.25" customHeight="1"/>
    <row r="1063" ht="8.25" customHeight="1"/>
    <row r="1064" ht="8.25" customHeight="1"/>
    <row r="1065" ht="8.25" customHeight="1"/>
    <row r="1066" ht="8.25" customHeight="1"/>
    <row r="1067" ht="8.25" customHeight="1"/>
    <row r="1068" ht="8.25" customHeight="1"/>
    <row r="1069" ht="8.25" customHeight="1"/>
    <row r="1070" ht="8.25" customHeight="1"/>
    <row r="1071" ht="8.25" customHeight="1"/>
    <row r="1072" ht="8.25" customHeight="1"/>
    <row r="1073" ht="8.25" customHeight="1"/>
    <row r="1074" ht="8.25" customHeight="1"/>
    <row r="1075" ht="8.25" customHeight="1"/>
    <row r="1076" ht="8.25" customHeight="1"/>
    <row r="1077" ht="8.25" customHeight="1"/>
    <row r="1078" ht="8.25" customHeight="1"/>
    <row r="1079" ht="8.25" customHeight="1"/>
    <row r="1080" ht="8.25" customHeight="1"/>
    <row r="1081" ht="8.25" customHeight="1"/>
    <row r="1082" ht="8.25" customHeight="1"/>
    <row r="1083" ht="8.25" customHeight="1"/>
    <row r="1084" ht="8.25" customHeight="1"/>
    <row r="1085" ht="8.25" customHeight="1"/>
    <row r="1086" ht="8.25" customHeight="1"/>
    <row r="1087" ht="8.25" customHeight="1"/>
    <row r="1088" ht="8.25" customHeight="1"/>
    <row r="1089" ht="8.25" customHeight="1"/>
    <row r="1090" ht="8.25" customHeight="1"/>
    <row r="1091" ht="8.25" customHeight="1"/>
    <row r="1092" ht="8.25" customHeight="1"/>
    <row r="1093" ht="8.25" customHeight="1"/>
    <row r="1094" ht="8.25" customHeight="1"/>
    <row r="1095" ht="8.25" customHeight="1"/>
    <row r="1096" ht="8.25" customHeight="1"/>
    <row r="1097" ht="8.25" customHeight="1"/>
    <row r="1098" ht="8.25" customHeight="1"/>
    <row r="1099" ht="8.25" customHeight="1"/>
    <row r="1100" ht="8.25" customHeight="1"/>
    <row r="1101" ht="8.25" customHeight="1"/>
    <row r="1102" ht="8.25" customHeight="1"/>
    <row r="1103" ht="8.25" customHeight="1"/>
    <row r="1104" ht="8.25" customHeight="1"/>
    <row r="1105" ht="8.25" customHeight="1"/>
    <row r="1106" ht="8.25" customHeight="1"/>
    <row r="1107" ht="8.25" customHeight="1"/>
    <row r="1108" ht="8.25" customHeight="1"/>
    <row r="1109" ht="8.25" customHeight="1"/>
    <row r="1110" ht="8.25" customHeight="1"/>
    <row r="1111" ht="8.25" customHeight="1"/>
    <row r="1112" ht="8.25" customHeight="1"/>
    <row r="1113" ht="8.25" customHeight="1"/>
    <row r="1114" ht="8.25" customHeight="1"/>
    <row r="1115" ht="8.25" customHeight="1"/>
    <row r="1116" ht="8.25" customHeight="1"/>
    <row r="1117" ht="8.25" customHeight="1"/>
    <row r="1118" ht="8.25" customHeight="1"/>
    <row r="1119" ht="8.25" customHeight="1"/>
    <row r="1120" ht="8.25" customHeight="1"/>
    <row r="1121" ht="8.25" customHeight="1"/>
    <row r="1122" ht="8.25" customHeight="1"/>
  </sheetData>
  <sheetProtection password="CC6F" sheet="1" objects="1" scenarios="1"/>
  <printOptions/>
  <pageMargins left="0" right="0" top="0.984251968503937" bottom="0.1968503937007874" header="0.31496062992125984" footer="0.11811023622047245"/>
  <pageSetup horizontalDpi="300" verticalDpi="300" orientation="landscape" paperSize="9" r:id="rId1"/>
  <headerFooter alignWithMargins="0">
    <oddHeader>&amp;CRANKING NACIONAL DAS RAÇAS PÔNEI
MELHOR CRIADOR 2005
RAÇA PÔNEI BRASILEIRO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77"/>
  <sheetViews>
    <sheetView zoomScale="105" zoomScaleNormal="105" workbookViewId="0" topLeftCell="A1">
      <selection activeCell="G32" sqref="G32"/>
    </sheetView>
  </sheetViews>
  <sheetFormatPr defaultColWidth="9.140625" defaultRowHeight="12.75"/>
  <cols>
    <col min="1" max="1" width="5.421875" style="33" customWidth="1"/>
    <col min="2" max="2" width="19.00390625" style="34" customWidth="1"/>
    <col min="3" max="3" width="3.140625" style="35" customWidth="1"/>
    <col min="4" max="4" width="5.28125" style="39" customWidth="1"/>
    <col min="5" max="19" width="6.7109375" style="39" customWidth="1"/>
    <col min="20" max="20" width="6.421875" style="34" customWidth="1"/>
    <col min="21" max="21" width="6.00390625" style="72" customWidth="1"/>
    <col min="22" max="22" width="6.7109375" style="72" customWidth="1"/>
    <col min="23" max="23" width="6.140625" style="72" customWidth="1"/>
    <col min="24" max="25" width="6.28125" style="72" customWidth="1"/>
    <col min="26" max="26" width="6.140625" style="72" customWidth="1"/>
    <col min="27" max="27" width="6.28125" style="72" customWidth="1"/>
    <col min="28" max="28" width="7.57421875" style="72" customWidth="1"/>
    <col min="29" max="16384" width="9.140625" style="34" customWidth="1"/>
  </cols>
  <sheetData>
    <row r="1" spans="1:28" s="5" customFormat="1" ht="8.25">
      <c r="A1" s="1">
        <v>9999</v>
      </c>
      <c r="B1" s="61"/>
      <c r="C1" s="2" t="s">
        <v>4</v>
      </c>
      <c r="D1" s="3" t="s">
        <v>1</v>
      </c>
      <c r="E1" s="3" t="s">
        <v>152</v>
      </c>
      <c r="F1" s="3" t="s">
        <v>55</v>
      </c>
      <c r="G1" s="3" t="s">
        <v>50</v>
      </c>
      <c r="H1" s="3" t="s">
        <v>49</v>
      </c>
      <c r="I1" s="3" t="s">
        <v>125</v>
      </c>
      <c r="J1" s="3" t="s">
        <v>178</v>
      </c>
      <c r="K1" s="3" t="s">
        <v>48</v>
      </c>
      <c r="L1" s="3" t="s">
        <v>197</v>
      </c>
      <c r="M1" s="3" t="s">
        <v>182</v>
      </c>
      <c r="N1" s="3" t="s">
        <v>185</v>
      </c>
      <c r="O1" s="3" t="s">
        <v>207</v>
      </c>
      <c r="P1" s="3" t="s">
        <v>51</v>
      </c>
      <c r="Q1" s="3" t="s">
        <v>199</v>
      </c>
      <c r="R1" s="3" t="s">
        <v>192</v>
      </c>
      <c r="S1" s="3" t="s">
        <v>201</v>
      </c>
      <c r="T1" s="2" t="s">
        <v>148</v>
      </c>
      <c r="U1" s="66"/>
      <c r="V1" s="66"/>
      <c r="W1" s="66"/>
      <c r="X1" s="66"/>
      <c r="Y1" s="66"/>
      <c r="Z1" s="66"/>
      <c r="AA1" s="66"/>
      <c r="AB1" s="67"/>
    </row>
    <row r="2" spans="1:28" s="5" customFormat="1" ht="8.25">
      <c r="A2" s="1">
        <v>9998</v>
      </c>
      <c r="B2" s="63" t="s">
        <v>34</v>
      </c>
      <c r="C2" s="6"/>
      <c r="D2" s="7"/>
      <c r="E2" s="7" t="s">
        <v>157</v>
      </c>
      <c r="F2" s="8" t="s">
        <v>165</v>
      </c>
      <c r="G2" s="8" t="s">
        <v>168</v>
      </c>
      <c r="H2" s="8" t="s">
        <v>170</v>
      </c>
      <c r="I2" s="8" t="s">
        <v>172</v>
      </c>
      <c r="J2" s="8" t="s">
        <v>179</v>
      </c>
      <c r="K2" s="8" t="s">
        <v>180</v>
      </c>
      <c r="L2" s="8" t="s">
        <v>198</v>
      </c>
      <c r="M2" s="8" t="s">
        <v>183</v>
      </c>
      <c r="N2" s="8" t="s">
        <v>186</v>
      </c>
      <c r="O2" s="8" t="s">
        <v>208</v>
      </c>
      <c r="P2" s="8" t="s">
        <v>190</v>
      </c>
      <c r="Q2" s="8" t="s">
        <v>200</v>
      </c>
      <c r="R2" s="8" t="s">
        <v>193</v>
      </c>
      <c r="S2" s="8" t="s">
        <v>202</v>
      </c>
      <c r="T2" s="8" t="s">
        <v>214</v>
      </c>
      <c r="U2" s="66"/>
      <c r="V2" s="66"/>
      <c r="W2" s="69"/>
      <c r="X2" s="69"/>
      <c r="Y2" s="69"/>
      <c r="Z2" s="69"/>
      <c r="AA2" s="69"/>
      <c r="AB2" s="67"/>
    </row>
    <row r="3" spans="1:28" s="13" customFormat="1" ht="8.25">
      <c r="A3" s="1">
        <v>9997</v>
      </c>
      <c r="B3" s="62"/>
      <c r="C3" s="10"/>
      <c r="D3" s="11"/>
      <c r="E3" s="11">
        <f>1.39+0.27</f>
        <v>1.66</v>
      </c>
      <c r="F3" s="11" t="s">
        <v>166</v>
      </c>
      <c r="G3" s="11" t="s">
        <v>167</v>
      </c>
      <c r="H3" s="11" t="s">
        <v>116</v>
      </c>
      <c r="I3" s="11" t="s">
        <v>171</v>
      </c>
      <c r="J3" s="11" t="s">
        <v>137</v>
      </c>
      <c r="K3" s="11" t="s">
        <v>181</v>
      </c>
      <c r="L3" s="11">
        <v>0.37</v>
      </c>
      <c r="M3" s="11" t="s">
        <v>184</v>
      </c>
      <c r="N3" s="11" t="s">
        <v>187</v>
      </c>
      <c r="O3" s="11">
        <v>0.78</v>
      </c>
      <c r="P3" s="11" t="s">
        <v>191</v>
      </c>
      <c r="Q3" s="11">
        <v>0.81</v>
      </c>
      <c r="R3" s="11" t="s">
        <v>194</v>
      </c>
      <c r="S3" s="11">
        <v>0.84</v>
      </c>
      <c r="T3" s="43">
        <v>0.62</v>
      </c>
      <c r="U3" s="66"/>
      <c r="V3" s="66"/>
      <c r="W3" s="69"/>
      <c r="X3" s="69"/>
      <c r="Y3" s="69"/>
      <c r="Z3" s="66"/>
      <c r="AA3" s="66"/>
      <c r="AB3" s="67"/>
    </row>
    <row r="4" spans="1:28" s="5" customFormat="1" ht="8.25">
      <c r="A4" s="1">
        <v>9996</v>
      </c>
      <c r="B4" s="1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46"/>
      <c r="U4" s="66"/>
      <c r="V4" s="66"/>
      <c r="W4" s="66"/>
      <c r="X4" s="66"/>
      <c r="Y4" s="66"/>
      <c r="Z4" s="66"/>
      <c r="AA4" s="66"/>
      <c r="AB4" s="66"/>
    </row>
    <row r="5" spans="1:28" s="24" customFormat="1" ht="8.25">
      <c r="A5" s="18">
        <f aca="true" t="shared" si="0" ref="A5:A50">SUM(0+D5)</f>
        <v>559.98</v>
      </c>
      <c r="B5" s="19" t="s">
        <v>10</v>
      </c>
      <c r="C5" s="20" t="s">
        <v>7</v>
      </c>
      <c r="D5" s="21">
        <v>559.98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9"/>
      <c r="U5" s="70"/>
      <c r="V5" s="70"/>
      <c r="W5" s="70"/>
      <c r="X5" s="70"/>
      <c r="Y5" s="70"/>
      <c r="Z5" s="70"/>
      <c r="AA5" s="70"/>
      <c r="AB5" s="70"/>
    </row>
    <row r="6" spans="1:28" s="24" customFormat="1" ht="8.25">
      <c r="A6" s="18">
        <f t="shared" si="0"/>
        <v>559</v>
      </c>
      <c r="B6" s="19" t="s">
        <v>26</v>
      </c>
      <c r="C6" s="20" t="s">
        <v>27</v>
      </c>
      <c r="D6" s="21">
        <v>559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9"/>
      <c r="U6" s="70"/>
      <c r="V6" s="70"/>
      <c r="W6" s="70"/>
      <c r="X6" s="70"/>
      <c r="Y6" s="70"/>
      <c r="Z6" s="70"/>
      <c r="AA6" s="70"/>
      <c r="AB6" s="70"/>
    </row>
    <row r="7" spans="1:28" s="24" customFormat="1" ht="8.25">
      <c r="A7" s="18">
        <f t="shared" si="0"/>
        <v>343.95</v>
      </c>
      <c r="B7" s="19" t="s">
        <v>46</v>
      </c>
      <c r="C7" s="20" t="s">
        <v>19</v>
      </c>
      <c r="D7" s="21">
        <v>343.95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9"/>
      <c r="U7" s="70"/>
      <c r="V7" s="70"/>
      <c r="W7" s="70"/>
      <c r="X7" s="70"/>
      <c r="Y7" s="70"/>
      <c r="Z7" s="70"/>
      <c r="AA7" s="70"/>
      <c r="AB7" s="70"/>
    </row>
    <row r="8" spans="1:28" s="24" customFormat="1" ht="8.25">
      <c r="A8" s="18">
        <f t="shared" si="0"/>
        <v>0</v>
      </c>
      <c r="B8" s="19" t="s">
        <v>20</v>
      </c>
      <c r="C8" s="20" t="s">
        <v>15</v>
      </c>
      <c r="D8" s="21">
        <f>SUM(E8:AB8)</f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9"/>
      <c r="U8" s="71"/>
      <c r="V8" s="71"/>
      <c r="W8" s="71"/>
      <c r="X8" s="71"/>
      <c r="Y8" s="71"/>
      <c r="Z8" s="71"/>
      <c r="AA8" s="71"/>
      <c r="AB8" s="71"/>
    </row>
    <row r="9" spans="1:28" s="24" customFormat="1" ht="8.25">
      <c r="A9" s="18">
        <f t="shared" si="0"/>
        <v>0</v>
      </c>
      <c r="B9" s="19" t="s">
        <v>42</v>
      </c>
      <c r="C9" s="20" t="s">
        <v>41</v>
      </c>
      <c r="D9" s="21">
        <f>SUM(E9:AB9)</f>
        <v>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9"/>
      <c r="U9" s="70"/>
      <c r="V9" s="70"/>
      <c r="W9" s="70"/>
      <c r="X9" s="70"/>
      <c r="Y9" s="70"/>
      <c r="Z9" s="70"/>
      <c r="AA9" s="70"/>
      <c r="AB9" s="70"/>
    </row>
    <row r="10" spans="1:28" s="24" customFormat="1" ht="8.25">
      <c r="A10" s="18">
        <f t="shared" si="0"/>
        <v>289.19</v>
      </c>
      <c r="B10" s="19" t="s">
        <v>3</v>
      </c>
      <c r="C10" s="20" t="s">
        <v>7</v>
      </c>
      <c r="D10" s="21">
        <v>289.19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9"/>
      <c r="U10" s="70"/>
      <c r="V10" s="70"/>
      <c r="W10" s="70"/>
      <c r="X10" s="70"/>
      <c r="Y10" s="70"/>
      <c r="Z10" s="70"/>
      <c r="AA10" s="70"/>
      <c r="AB10" s="70"/>
    </row>
    <row r="11" spans="1:28" s="24" customFormat="1" ht="8.25">
      <c r="A11" s="18">
        <f t="shared" si="0"/>
        <v>190.26</v>
      </c>
      <c r="B11" s="19" t="s">
        <v>8</v>
      </c>
      <c r="C11" s="20" t="s">
        <v>7</v>
      </c>
      <c r="D11" s="21">
        <v>190.26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9"/>
      <c r="U11" s="71"/>
      <c r="V11" s="71"/>
      <c r="W11" s="71"/>
      <c r="X11" s="71"/>
      <c r="Y11" s="71"/>
      <c r="Z11" s="71"/>
      <c r="AA11" s="71"/>
      <c r="AB11" s="71"/>
    </row>
    <row r="12" spans="1:28" s="24" customFormat="1" ht="8.25">
      <c r="A12" s="18">
        <f t="shared" si="0"/>
        <v>183.39</v>
      </c>
      <c r="B12" s="19" t="s">
        <v>28</v>
      </c>
      <c r="C12" s="20" t="s">
        <v>29</v>
      </c>
      <c r="D12" s="21">
        <v>183.39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9"/>
      <c r="U12" s="70"/>
      <c r="V12" s="70"/>
      <c r="W12" s="70"/>
      <c r="X12" s="70"/>
      <c r="Y12" s="70"/>
      <c r="Z12" s="70"/>
      <c r="AA12" s="70"/>
      <c r="AB12" s="70"/>
    </row>
    <row r="13" spans="1:28" s="24" customFormat="1" ht="8.25">
      <c r="A13" s="18">
        <f t="shared" si="0"/>
        <v>152.72</v>
      </c>
      <c r="B13" s="19" t="s">
        <v>13</v>
      </c>
      <c r="C13" s="20" t="s">
        <v>9</v>
      </c>
      <c r="D13" s="21">
        <v>152.72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9"/>
      <c r="U13" s="71"/>
      <c r="V13" s="71"/>
      <c r="W13" s="71"/>
      <c r="X13" s="71"/>
      <c r="Y13" s="71"/>
      <c r="Z13" s="71"/>
      <c r="AA13" s="71"/>
      <c r="AB13" s="71"/>
    </row>
    <row r="14" spans="1:28" s="24" customFormat="1" ht="8.25">
      <c r="A14" s="18">
        <f t="shared" si="0"/>
        <v>0</v>
      </c>
      <c r="B14" s="19" t="s">
        <v>88</v>
      </c>
      <c r="C14" s="20" t="s">
        <v>5</v>
      </c>
      <c r="D14" s="21">
        <f>SUM(E14:AB14)</f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9"/>
      <c r="U14" s="70"/>
      <c r="V14" s="70"/>
      <c r="W14" s="70"/>
      <c r="X14" s="70"/>
      <c r="Y14" s="70"/>
      <c r="Z14" s="70"/>
      <c r="AA14" s="70"/>
      <c r="AB14" s="70"/>
    </row>
    <row r="15" spans="1:28" s="24" customFormat="1" ht="8.25">
      <c r="A15" s="18">
        <f t="shared" si="0"/>
        <v>0</v>
      </c>
      <c r="B15" s="19" t="s">
        <v>22</v>
      </c>
      <c r="C15" s="20" t="s">
        <v>19</v>
      </c>
      <c r="D15" s="21">
        <f>SUM(E15:T15)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9"/>
      <c r="U15" s="70"/>
      <c r="V15" s="70"/>
      <c r="W15" s="70"/>
      <c r="X15" s="70"/>
      <c r="Y15" s="70"/>
      <c r="Z15" s="70"/>
      <c r="AA15" s="70"/>
      <c r="AB15" s="70"/>
    </row>
    <row r="16" spans="1:28" s="24" customFormat="1" ht="8.25">
      <c r="A16" s="18">
        <f t="shared" si="0"/>
        <v>0</v>
      </c>
      <c r="B16" s="19" t="s">
        <v>43</v>
      </c>
      <c r="C16" s="20" t="s">
        <v>9</v>
      </c>
      <c r="D16" s="21">
        <f>SUM(E16:AB16)</f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9"/>
      <c r="U16" s="70"/>
      <c r="V16" s="70"/>
      <c r="W16" s="70"/>
      <c r="X16" s="70"/>
      <c r="Y16" s="70"/>
      <c r="Z16" s="70"/>
      <c r="AA16" s="70"/>
      <c r="AB16" s="70"/>
    </row>
    <row r="17" spans="1:28" s="24" customFormat="1" ht="8.25">
      <c r="A17" s="18">
        <f t="shared" si="0"/>
        <v>112.48</v>
      </c>
      <c r="B17" s="19" t="s">
        <v>64</v>
      </c>
      <c r="C17" s="20" t="s">
        <v>24</v>
      </c>
      <c r="D17" s="21">
        <v>112.48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9"/>
      <c r="U17" s="71"/>
      <c r="V17" s="71"/>
      <c r="W17" s="71"/>
      <c r="X17" s="71"/>
      <c r="Y17" s="71"/>
      <c r="Z17" s="71"/>
      <c r="AA17" s="71"/>
      <c r="AB17" s="71"/>
    </row>
    <row r="18" spans="1:28" s="24" customFormat="1" ht="8.25">
      <c r="A18" s="18">
        <f t="shared" si="0"/>
        <v>0</v>
      </c>
      <c r="B18" s="19" t="s">
        <v>66</v>
      </c>
      <c r="C18" s="20" t="s">
        <v>9</v>
      </c>
      <c r="D18" s="21">
        <f aca="true" t="shared" si="1" ref="D18:D24">SUM(E18:AB18)</f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9"/>
      <c r="U18" s="71"/>
      <c r="V18" s="71"/>
      <c r="W18" s="71"/>
      <c r="X18" s="71"/>
      <c r="Y18" s="71"/>
      <c r="Z18" s="71"/>
      <c r="AA18" s="71"/>
      <c r="AB18" s="71"/>
    </row>
    <row r="19" spans="1:28" s="24" customFormat="1" ht="8.25">
      <c r="A19" s="18">
        <f t="shared" si="0"/>
        <v>0</v>
      </c>
      <c r="B19" s="19" t="s">
        <v>31</v>
      </c>
      <c r="C19" s="20" t="s">
        <v>19</v>
      </c>
      <c r="D19" s="21">
        <f t="shared" si="1"/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9"/>
      <c r="U19" s="71"/>
      <c r="V19" s="71"/>
      <c r="W19" s="71"/>
      <c r="X19" s="71"/>
      <c r="Y19" s="71"/>
      <c r="Z19" s="71"/>
      <c r="AA19" s="71"/>
      <c r="AB19" s="71"/>
    </row>
    <row r="20" spans="1:28" s="24" customFormat="1" ht="8.25">
      <c r="A20" s="18">
        <f t="shared" si="0"/>
        <v>0</v>
      </c>
      <c r="B20" s="19" t="s">
        <v>30</v>
      </c>
      <c r="C20" s="20" t="s">
        <v>19</v>
      </c>
      <c r="D20" s="21">
        <f t="shared" si="1"/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9"/>
      <c r="U20" s="71"/>
      <c r="V20" s="71"/>
      <c r="W20" s="71"/>
      <c r="X20" s="71"/>
      <c r="Y20" s="71"/>
      <c r="Z20" s="71"/>
      <c r="AA20" s="71"/>
      <c r="AB20" s="71"/>
    </row>
    <row r="21" spans="1:28" s="24" customFormat="1" ht="8.25">
      <c r="A21" s="18">
        <f t="shared" si="0"/>
        <v>0</v>
      </c>
      <c r="B21" s="19" t="s">
        <v>209</v>
      </c>
      <c r="C21" s="20" t="s">
        <v>19</v>
      </c>
      <c r="D21" s="21">
        <f t="shared" si="1"/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9"/>
      <c r="U21" s="71"/>
      <c r="V21" s="71"/>
      <c r="W21" s="71"/>
      <c r="X21" s="71"/>
      <c r="Y21" s="71"/>
      <c r="Z21" s="71"/>
      <c r="AA21" s="71"/>
      <c r="AB21" s="71"/>
    </row>
    <row r="22" spans="1:28" s="24" customFormat="1" ht="8.25">
      <c r="A22" s="18">
        <f t="shared" si="0"/>
        <v>0</v>
      </c>
      <c r="B22" s="19" t="s">
        <v>32</v>
      </c>
      <c r="C22" s="20" t="s">
        <v>19</v>
      </c>
      <c r="D22" s="21">
        <f t="shared" si="1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9"/>
      <c r="U22" s="71"/>
      <c r="V22" s="71"/>
      <c r="W22" s="71"/>
      <c r="X22" s="71"/>
      <c r="Y22" s="71"/>
      <c r="Z22" s="71"/>
      <c r="AA22" s="71"/>
      <c r="AB22" s="71"/>
    </row>
    <row r="23" spans="1:28" s="24" customFormat="1" ht="8.25">
      <c r="A23" s="18">
        <f t="shared" si="0"/>
        <v>0</v>
      </c>
      <c r="B23" s="19" t="s">
        <v>17</v>
      </c>
      <c r="C23" s="20" t="s">
        <v>5</v>
      </c>
      <c r="D23" s="21">
        <f t="shared" si="1"/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9"/>
      <c r="U23" s="70"/>
      <c r="V23" s="70"/>
      <c r="W23" s="70"/>
      <c r="X23" s="70"/>
      <c r="Y23" s="70"/>
      <c r="Z23" s="70"/>
      <c r="AA23" s="70"/>
      <c r="AB23" s="70"/>
    </row>
    <row r="24" spans="1:28" ht="8.25">
      <c r="A24" s="18">
        <f t="shared" si="0"/>
        <v>0</v>
      </c>
      <c r="B24" s="19" t="s">
        <v>210</v>
      </c>
      <c r="C24" s="20" t="s">
        <v>19</v>
      </c>
      <c r="D24" s="21">
        <f t="shared" si="1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9"/>
      <c r="U24" s="71"/>
      <c r="V24" s="71"/>
      <c r="W24" s="71"/>
      <c r="X24" s="71"/>
      <c r="Y24" s="71"/>
      <c r="Z24" s="71"/>
      <c r="AA24" s="71"/>
      <c r="AB24" s="71"/>
    </row>
    <row r="25" spans="1:28" s="24" customFormat="1" ht="8.25">
      <c r="A25" s="18">
        <f t="shared" si="0"/>
        <v>0</v>
      </c>
      <c r="B25" s="19" t="s">
        <v>56</v>
      </c>
      <c r="C25" s="20" t="s">
        <v>24</v>
      </c>
      <c r="D25" s="21">
        <f>SUM(E25:T25)</f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9"/>
      <c r="U25" s="71"/>
      <c r="V25" s="71"/>
      <c r="W25" s="71"/>
      <c r="X25" s="71"/>
      <c r="Y25" s="71"/>
      <c r="Z25" s="71"/>
      <c r="AA25" s="71"/>
      <c r="AB25" s="71"/>
    </row>
    <row r="26" spans="1:28" ht="8.25">
      <c r="A26" s="18">
        <f t="shared" si="0"/>
        <v>0</v>
      </c>
      <c r="B26" s="19" t="s">
        <v>213</v>
      </c>
      <c r="C26" s="20" t="s">
        <v>19</v>
      </c>
      <c r="D26" s="21">
        <f>SUM(E26:AB26)</f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9"/>
      <c r="U26" s="71"/>
      <c r="V26" s="71"/>
      <c r="W26" s="71"/>
      <c r="X26" s="71"/>
      <c r="Y26" s="71"/>
      <c r="Z26" s="71"/>
      <c r="AA26" s="71"/>
      <c r="AB26" s="71"/>
    </row>
    <row r="27" spans="1:28" ht="8.25">
      <c r="A27" s="18">
        <f t="shared" si="0"/>
        <v>0</v>
      </c>
      <c r="B27" s="19" t="s">
        <v>76</v>
      </c>
      <c r="C27" s="20" t="s">
        <v>19</v>
      </c>
      <c r="D27" s="21">
        <f>SUM(E27:AB27)</f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9"/>
      <c r="U27" s="71"/>
      <c r="V27" s="71"/>
      <c r="W27" s="71"/>
      <c r="X27" s="71"/>
      <c r="Y27" s="71"/>
      <c r="Z27" s="71"/>
      <c r="AA27" s="71"/>
      <c r="AB27" s="71"/>
    </row>
    <row r="28" spans="1:28" s="24" customFormat="1" ht="8.25">
      <c r="A28" s="18">
        <f t="shared" si="0"/>
        <v>0</v>
      </c>
      <c r="B28" s="19" t="s">
        <v>89</v>
      </c>
      <c r="C28" s="20" t="s">
        <v>12</v>
      </c>
      <c r="D28" s="21">
        <f>SUM(E28:AB28)</f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9"/>
      <c r="U28" s="70"/>
      <c r="V28" s="70"/>
      <c r="W28" s="70"/>
      <c r="X28" s="70"/>
      <c r="Y28" s="70"/>
      <c r="Z28" s="70"/>
      <c r="AA28" s="70"/>
      <c r="AB28" s="70"/>
    </row>
    <row r="29" spans="1:28" s="24" customFormat="1" ht="8.25">
      <c r="A29" s="18">
        <f t="shared" si="0"/>
        <v>0</v>
      </c>
      <c r="B29" s="19" t="s">
        <v>80</v>
      </c>
      <c r="C29" s="20" t="s">
        <v>7</v>
      </c>
      <c r="D29" s="21">
        <f>SUM(E29:AB29)</f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9"/>
      <c r="U29" s="71"/>
      <c r="V29" s="71"/>
      <c r="W29" s="71"/>
      <c r="X29" s="71"/>
      <c r="Y29" s="71"/>
      <c r="Z29" s="71"/>
      <c r="AA29" s="71"/>
      <c r="AB29" s="71"/>
    </row>
    <row r="30" spans="1:28" s="24" customFormat="1" ht="8.25">
      <c r="A30" s="18">
        <f t="shared" si="0"/>
        <v>0</v>
      </c>
      <c r="B30" s="19" t="s">
        <v>204</v>
      </c>
      <c r="C30" s="20" t="s">
        <v>27</v>
      </c>
      <c r="D30" s="21">
        <f>SUM(E30:T30)</f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9"/>
      <c r="U30" s="71"/>
      <c r="V30" s="71"/>
      <c r="W30" s="71"/>
      <c r="X30" s="71"/>
      <c r="Y30" s="71"/>
      <c r="Z30" s="71"/>
      <c r="AA30" s="71"/>
      <c r="AB30" s="71"/>
    </row>
    <row r="31" spans="1:28" s="24" customFormat="1" ht="8.25">
      <c r="A31" s="18">
        <f t="shared" si="0"/>
        <v>0</v>
      </c>
      <c r="B31" s="19" t="s">
        <v>16</v>
      </c>
      <c r="C31" s="20" t="s">
        <v>7</v>
      </c>
      <c r="D31" s="21">
        <f>SUM(E31:AB31)</f>
        <v>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9"/>
      <c r="U31" s="71"/>
      <c r="V31" s="71"/>
      <c r="W31" s="71"/>
      <c r="X31" s="71"/>
      <c r="Y31" s="71"/>
      <c r="Z31" s="71"/>
      <c r="AA31" s="71"/>
      <c r="AB31" s="71"/>
    </row>
    <row r="32" spans="1:28" s="24" customFormat="1" ht="8.25">
      <c r="A32" s="18">
        <f t="shared" si="0"/>
        <v>0</v>
      </c>
      <c r="B32" s="19" t="s">
        <v>188</v>
      </c>
      <c r="C32" s="20" t="s">
        <v>24</v>
      </c>
      <c r="D32" s="21">
        <f>SUM(E32:AB32)</f>
        <v>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9"/>
      <c r="U32" s="71"/>
      <c r="V32" s="71"/>
      <c r="W32" s="71"/>
      <c r="X32" s="71"/>
      <c r="Y32" s="71"/>
      <c r="Z32" s="71"/>
      <c r="AA32" s="71"/>
      <c r="AB32" s="71"/>
    </row>
    <row r="33" spans="1:28" s="24" customFormat="1" ht="8.25">
      <c r="A33" s="18">
        <f t="shared" si="0"/>
        <v>0</v>
      </c>
      <c r="B33" s="19" t="s">
        <v>177</v>
      </c>
      <c r="C33" s="20" t="s">
        <v>15</v>
      </c>
      <c r="D33" s="21">
        <f>SUM(E33:AB33)</f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9"/>
      <c r="U33" s="70"/>
      <c r="V33" s="70"/>
      <c r="W33" s="70"/>
      <c r="X33" s="70"/>
      <c r="Y33" s="70"/>
      <c r="Z33" s="70"/>
      <c r="AA33" s="70"/>
      <c r="AB33" s="70"/>
    </row>
    <row r="34" spans="1:28" ht="8.25">
      <c r="A34" s="18">
        <f t="shared" si="0"/>
        <v>0</v>
      </c>
      <c r="B34" s="19" t="s">
        <v>211</v>
      </c>
      <c r="C34" s="20" t="s">
        <v>19</v>
      </c>
      <c r="D34" s="21">
        <f>SUM(E34:AB34)</f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9"/>
      <c r="U34" s="71"/>
      <c r="V34" s="71"/>
      <c r="W34" s="71"/>
      <c r="X34" s="71"/>
      <c r="Y34" s="71"/>
      <c r="Z34" s="71"/>
      <c r="AA34" s="71"/>
      <c r="AB34" s="71"/>
    </row>
    <row r="35" spans="1:28" s="24" customFormat="1" ht="8.25">
      <c r="A35" s="18">
        <f t="shared" si="0"/>
        <v>0</v>
      </c>
      <c r="B35" s="19" t="s">
        <v>159</v>
      </c>
      <c r="C35" s="20" t="s">
        <v>24</v>
      </c>
      <c r="D35" s="21">
        <f>SUM(E35:T35)</f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9"/>
      <c r="U35" s="71"/>
      <c r="V35" s="71"/>
      <c r="W35" s="71"/>
      <c r="X35" s="71"/>
      <c r="Y35" s="71"/>
      <c r="Z35" s="71"/>
      <c r="AA35" s="71"/>
      <c r="AB35" s="71"/>
    </row>
    <row r="36" spans="1:28" s="24" customFormat="1" ht="8.25">
      <c r="A36" s="18">
        <f t="shared" si="0"/>
        <v>0</v>
      </c>
      <c r="B36" s="19" t="s">
        <v>99</v>
      </c>
      <c r="C36" s="20" t="s">
        <v>7</v>
      </c>
      <c r="D36" s="21">
        <f aca="true" t="shared" si="2" ref="D36:D42">SUM(E36:AB36)</f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74"/>
      <c r="U36" s="70"/>
      <c r="V36" s="70"/>
      <c r="W36" s="70"/>
      <c r="X36" s="70"/>
      <c r="Y36" s="70"/>
      <c r="Z36" s="70"/>
      <c r="AA36" s="70"/>
      <c r="AB36" s="70"/>
    </row>
    <row r="37" spans="1:28" s="24" customFormat="1" ht="8.25">
      <c r="A37" s="18">
        <f t="shared" si="0"/>
        <v>0</v>
      </c>
      <c r="B37" s="19" t="s">
        <v>86</v>
      </c>
      <c r="C37" s="20" t="s">
        <v>15</v>
      </c>
      <c r="D37" s="21">
        <f t="shared" si="2"/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9"/>
      <c r="U37" s="70"/>
      <c r="V37" s="70"/>
      <c r="W37" s="70"/>
      <c r="X37" s="70"/>
      <c r="Y37" s="70"/>
      <c r="Z37" s="70"/>
      <c r="AA37" s="70"/>
      <c r="AB37" s="70"/>
    </row>
    <row r="38" spans="1:28" s="24" customFormat="1" ht="8.25">
      <c r="A38" s="18">
        <f t="shared" si="0"/>
        <v>0</v>
      </c>
      <c r="B38" s="19" t="s">
        <v>105</v>
      </c>
      <c r="C38" s="20" t="s">
        <v>7</v>
      </c>
      <c r="D38" s="21">
        <f t="shared" si="2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74"/>
      <c r="U38" s="70"/>
      <c r="V38" s="70"/>
      <c r="W38" s="70"/>
      <c r="X38" s="70"/>
      <c r="Y38" s="70"/>
      <c r="Z38" s="70"/>
      <c r="AA38" s="70"/>
      <c r="AB38" s="70"/>
    </row>
    <row r="39" spans="1:28" s="24" customFormat="1" ht="8.25">
      <c r="A39" s="18">
        <f t="shared" si="0"/>
        <v>0</v>
      </c>
      <c r="B39" s="19" t="s">
        <v>196</v>
      </c>
      <c r="C39" s="20" t="s">
        <v>15</v>
      </c>
      <c r="D39" s="21">
        <f t="shared" si="2"/>
        <v>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9"/>
      <c r="U39" s="71"/>
      <c r="V39" s="71"/>
      <c r="W39" s="71"/>
      <c r="X39" s="71"/>
      <c r="Y39" s="71"/>
      <c r="Z39" s="71"/>
      <c r="AA39" s="71"/>
      <c r="AB39" s="71"/>
    </row>
    <row r="40" spans="1:28" s="24" customFormat="1" ht="8.25">
      <c r="A40" s="18">
        <f t="shared" si="0"/>
        <v>0</v>
      </c>
      <c r="B40" s="19" t="s">
        <v>173</v>
      </c>
      <c r="C40" s="20" t="s">
        <v>41</v>
      </c>
      <c r="D40" s="21">
        <f t="shared" si="2"/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74"/>
      <c r="U40" s="70"/>
      <c r="V40" s="70"/>
      <c r="W40" s="70"/>
      <c r="X40" s="70"/>
      <c r="Y40" s="70"/>
      <c r="Z40" s="70"/>
      <c r="AA40" s="70"/>
      <c r="AB40" s="70"/>
    </row>
    <row r="41" spans="1:28" s="24" customFormat="1" ht="8.25">
      <c r="A41" s="18">
        <f t="shared" si="0"/>
        <v>0</v>
      </c>
      <c r="B41" s="19" t="s">
        <v>54</v>
      </c>
      <c r="C41" s="20" t="s">
        <v>39</v>
      </c>
      <c r="D41" s="21">
        <f t="shared" si="2"/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74"/>
      <c r="U41" s="70"/>
      <c r="V41" s="70"/>
      <c r="W41" s="70"/>
      <c r="X41" s="70"/>
      <c r="Y41" s="70"/>
      <c r="Z41" s="70"/>
      <c r="AA41" s="70"/>
      <c r="AB41" s="70"/>
    </row>
    <row r="42" spans="1:28" s="24" customFormat="1" ht="8.25">
      <c r="A42" s="18">
        <f t="shared" si="0"/>
        <v>0</v>
      </c>
      <c r="B42" s="19" t="s">
        <v>53</v>
      </c>
      <c r="C42" s="20" t="s">
        <v>5</v>
      </c>
      <c r="D42" s="21">
        <f t="shared" si="2"/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9"/>
      <c r="U42" s="70"/>
      <c r="V42" s="70"/>
      <c r="W42" s="70"/>
      <c r="X42" s="70"/>
      <c r="Y42" s="70"/>
      <c r="Z42" s="70"/>
      <c r="AA42" s="70"/>
      <c r="AB42" s="70"/>
    </row>
    <row r="43" spans="1:28" s="24" customFormat="1" ht="8.25">
      <c r="A43" s="18">
        <f t="shared" si="0"/>
        <v>0</v>
      </c>
      <c r="B43" s="19" t="s">
        <v>151</v>
      </c>
      <c r="C43" s="20" t="s">
        <v>24</v>
      </c>
      <c r="D43" s="21">
        <f>SUM(E43:T43)</f>
        <v>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9"/>
      <c r="U43" s="71"/>
      <c r="V43" s="71"/>
      <c r="W43" s="71"/>
      <c r="X43" s="71"/>
      <c r="Y43" s="71"/>
      <c r="Z43" s="71"/>
      <c r="AA43" s="71"/>
      <c r="AB43" s="71"/>
    </row>
    <row r="44" spans="1:28" s="24" customFormat="1" ht="8.25">
      <c r="A44" s="18">
        <f t="shared" si="0"/>
        <v>0</v>
      </c>
      <c r="B44" s="19" t="s">
        <v>97</v>
      </c>
      <c r="C44" s="20" t="s">
        <v>7</v>
      </c>
      <c r="D44" s="21">
        <f aca="true" t="shared" si="3" ref="D44:D50">SUM(E44:AB44)</f>
        <v>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9"/>
      <c r="U44" s="71"/>
      <c r="V44" s="71"/>
      <c r="W44" s="71"/>
      <c r="X44" s="71"/>
      <c r="Y44" s="71"/>
      <c r="Z44" s="71"/>
      <c r="AA44" s="71"/>
      <c r="AB44" s="71"/>
    </row>
    <row r="45" spans="1:28" s="24" customFormat="1" ht="8.25">
      <c r="A45" s="18">
        <f t="shared" si="0"/>
        <v>0</v>
      </c>
      <c r="B45" s="19" t="s">
        <v>101</v>
      </c>
      <c r="C45" s="20" t="s">
        <v>19</v>
      </c>
      <c r="D45" s="21">
        <f t="shared" si="3"/>
        <v>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74"/>
      <c r="U45" s="71"/>
      <c r="V45" s="71"/>
      <c r="W45" s="71"/>
      <c r="X45" s="71"/>
      <c r="Y45" s="71"/>
      <c r="Z45" s="71"/>
      <c r="AA45" s="71"/>
      <c r="AB45" s="71"/>
    </row>
    <row r="46" spans="1:28" s="24" customFormat="1" ht="8.25">
      <c r="A46" s="18">
        <f t="shared" si="0"/>
        <v>0</v>
      </c>
      <c r="B46" s="19" t="s">
        <v>100</v>
      </c>
      <c r="C46" s="20" t="s">
        <v>7</v>
      </c>
      <c r="D46" s="21">
        <f t="shared" si="3"/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9"/>
      <c r="U46" s="70"/>
      <c r="V46" s="70"/>
      <c r="W46" s="70"/>
      <c r="X46" s="70"/>
      <c r="Y46" s="70"/>
      <c r="Z46" s="70"/>
      <c r="AA46" s="70"/>
      <c r="AB46" s="70"/>
    </row>
    <row r="47" spans="1:28" s="24" customFormat="1" ht="8.25">
      <c r="A47" s="18">
        <f t="shared" si="0"/>
        <v>0</v>
      </c>
      <c r="B47" s="19" t="s">
        <v>21</v>
      </c>
      <c r="C47" s="20" t="s">
        <v>15</v>
      </c>
      <c r="D47" s="21">
        <f t="shared" si="3"/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19"/>
      <c r="U47" s="70"/>
      <c r="V47" s="70"/>
      <c r="W47" s="70"/>
      <c r="X47" s="70"/>
      <c r="Y47" s="70"/>
      <c r="Z47" s="70"/>
      <c r="AA47" s="70"/>
      <c r="AB47" s="70"/>
    </row>
    <row r="48" spans="1:28" ht="8.25">
      <c r="A48" s="18">
        <f t="shared" si="0"/>
        <v>0</v>
      </c>
      <c r="B48" s="19" t="s">
        <v>212</v>
      </c>
      <c r="C48" s="20" t="s">
        <v>19</v>
      </c>
      <c r="D48" s="21">
        <f t="shared" si="3"/>
        <v>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9"/>
      <c r="U48" s="71"/>
      <c r="V48" s="71"/>
      <c r="W48" s="71"/>
      <c r="X48" s="71"/>
      <c r="Y48" s="71"/>
      <c r="Z48" s="71"/>
      <c r="AA48" s="71"/>
      <c r="AB48" s="71"/>
    </row>
    <row r="49" spans="1:28" ht="8.25">
      <c r="A49" s="18">
        <f t="shared" si="0"/>
        <v>0</v>
      </c>
      <c r="B49" s="19" t="s">
        <v>206</v>
      </c>
      <c r="C49" s="20" t="s">
        <v>19</v>
      </c>
      <c r="D49" s="21">
        <f t="shared" si="3"/>
        <v>0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9"/>
      <c r="U49" s="71"/>
      <c r="V49" s="71"/>
      <c r="W49" s="71"/>
      <c r="X49" s="71"/>
      <c r="Y49" s="71"/>
      <c r="Z49" s="71"/>
      <c r="AA49" s="71"/>
      <c r="AB49" s="71"/>
    </row>
    <row r="50" spans="1:28" s="24" customFormat="1" ht="8.25">
      <c r="A50" s="18">
        <f t="shared" si="0"/>
        <v>0</v>
      </c>
      <c r="B50" s="19" t="s">
        <v>156</v>
      </c>
      <c r="C50" s="20" t="s">
        <v>5</v>
      </c>
      <c r="D50" s="21">
        <f t="shared" si="3"/>
        <v>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9"/>
      <c r="U50" s="71"/>
      <c r="V50" s="71"/>
      <c r="W50" s="71"/>
      <c r="X50" s="71"/>
      <c r="Y50" s="71"/>
      <c r="Z50" s="71"/>
      <c r="AA50" s="71"/>
      <c r="AB50" s="71"/>
    </row>
    <row r="51" spans="2:28" ht="8.25">
      <c r="B51" s="24"/>
      <c r="C51" s="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83"/>
      <c r="U51" s="71"/>
      <c r="V51" s="71"/>
      <c r="W51" s="71"/>
      <c r="X51" s="71"/>
      <c r="Y51" s="71"/>
      <c r="Z51" s="71"/>
      <c r="AA51" s="71"/>
      <c r="AB51" s="71"/>
    </row>
    <row r="52" spans="2:28" ht="8.25">
      <c r="B52" s="24"/>
      <c r="C52" s="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84"/>
      <c r="U52" s="71"/>
      <c r="V52" s="71"/>
      <c r="W52" s="71"/>
      <c r="X52" s="71"/>
      <c r="Y52" s="71"/>
      <c r="Z52" s="71"/>
      <c r="AA52" s="71"/>
      <c r="AB52" s="71"/>
    </row>
    <row r="53" spans="2:28" ht="8.25">
      <c r="B53" s="24"/>
      <c r="C53" s="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84"/>
      <c r="U53" s="71"/>
      <c r="V53" s="71"/>
      <c r="W53" s="71"/>
      <c r="X53" s="71"/>
      <c r="Y53" s="71"/>
      <c r="Z53" s="71"/>
      <c r="AA53" s="71"/>
      <c r="AB53" s="71"/>
    </row>
    <row r="54" spans="2:28" ht="8.25">
      <c r="B54" s="24"/>
      <c r="C54" s="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84"/>
      <c r="U54" s="71"/>
      <c r="V54" s="71"/>
      <c r="W54" s="71"/>
      <c r="X54" s="71"/>
      <c r="Y54" s="71"/>
      <c r="Z54" s="71"/>
      <c r="AA54" s="71"/>
      <c r="AB54" s="71"/>
    </row>
    <row r="55" spans="2:28" ht="8.25">
      <c r="B55" s="24"/>
      <c r="C55" s="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84"/>
      <c r="U55" s="71"/>
      <c r="V55" s="71"/>
      <c r="W55" s="71"/>
      <c r="X55" s="71"/>
      <c r="Y55" s="71"/>
      <c r="Z55" s="71"/>
      <c r="AA55" s="71"/>
      <c r="AB55" s="71"/>
    </row>
    <row r="56" spans="2:28" ht="8.25">
      <c r="B56" s="24"/>
      <c r="C56" s="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84"/>
      <c r="U56" s="71"/>
      <c r="V56" s="71"/>
      <c r="W56" s="71"/>
      <c r="X56" s="71"/>
      <c r="Y56" s="71"/>
      <c r="Z56" s="71"/>
      <c r="AA56" s="71"/>
      <c r="AB56" s="71"/>
    </row>
    <row r="57" spans="2:28" ht="8.25">
      <c r="B57" s="24"/>
      <c r="C57" s="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84"/>
      <c r="U57" s="71"/>
      <c r="V57" s="71"/>
      <c r="W57" s="71"/>
      <c r="X57" s="71"/>
      <c r="Y57" s="71"/>
      <c r="Z57" s="71"/>
      <c r="AA57" s="71"/>
      <c r="AB57" s="71"/>
    </row>
    <row r="58" spans="2:28" ht="8.25">
      <c r="B58" s="24"/>
      <c r="C58" s="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84"/>
      <c r="U58" s="71"/>
      <c r="V58" s="71"/>
      <c r="W58" s="71"/>
      <c r="X58" s="71"/>
      <c r="Y58" s="71"/>
      <c r="Z58" s="71"/>
      <c r="AA58" s="71"/>
      <c r="AB58" s="71"/>
    </row>
    <row r="59" spans="2:28" ht="8.25">
      <c r="B59" s="24"/>
      <c r="C59" s="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84"/>
      <c r="U59" s="71"/>
      <c r="V59" s="71"/>
      <c r="W59" s="71"/>
      <c r="X59" s="71"/>
      <c r="Y59" s="71"/>
      <c r="Z59" s="71"/>
      <c r="AA59" s="71"/>
      <c r="AB59" s="71"/>
    </row>
    <row r="60" spans="2:28" ht="8.25">
      <c r="B60" s="24"/>
      <c r="C60" s="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84"/>
      <c r="U60" s="71"/>
      <c r="V60" s="71"/>
      <c r="W60" s="71"/>
      <c r="X60" s="71"/>
      <c r="Y60" s="71"/>
      <c r="Z60" s="71"/>
      <c r="AA60" s="71"/>
      <c r="AB60" s="71"/>
    </row>
    <row r="61" spans="2:28" ht="8.25">
      <c r="B61" s="24"/>
      <c r="C61" s="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U61" s="71"/>
      <c r="V61" s="71"/>
      <c r="W61" s="71"/>
      <c r="X61" s="71"/>
      <c r="Y61" s="71"/>
      <c r="Z61" s="71"/>
      <c r="AA61" s="71"/>
      <c r="AB61" s="71"/>
    </row>
    <row r="62" spans="2:28" ht="8.25">
      <c r="B62" s="24"/>
      <c r="C62" s="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U62" s="71"/>
      <c r="V62" s="71"/>
      <c r="W62" s="71"/>
      <c r="X62" s="71"/>
      <c r="Y62" s="71"/>
      <c r="Z62" s="71"/>
      <c r="AA62" s="71"/>
      <c r="AB62" s="71"/>
    </row>
    <row r="63" spans="2:28" ht="8.25">
      <c r="B63" s="24"/>
      <c r="C63" s="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U63" s="71"/>
      <c r="V63" s="71"/>
      <c r="W63" s="71"/>
      <c r="X63" s="71"/>
      <c r="Y63" s="71"/>
      <c r="Z63" s="71"/>
      <c r="AA63" s="71"/>
      <c r="AB63" s="71"/>
    </row>
    <row r="64" spans="2:28" ht="8.25">
      <c r="B64" s="24"/>
      <c r="C64" s="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U64" s="71"/>
      <c r="V64" s="71"/>
      <c r="W64" s="71"/>
      <c r="X64" s="71"/>
      <c r="Y64" s="71"/>
      <c r="Z64" s="71"/>
      <c r="AA64" s="71"/>
      <c r="AB64" s="71"/>
    </row>
    <row r="65" spans="2:28" ht="8.25">
      <c r="B65" s="24"/>
      <c r="C65" s="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U65" s="71"/>
      <c r="V65" s="71"/>
      <c r="W65" s="71"/>
      <c r="X65" s="71"/>
      <c r="Y65" s="71"/>
      <c r="Z65" s="71"/>
      <c r="AA65" s="71"/>
      <c r="AB65" s="71"/>
    </row>
    <row r="66" spans="2:28" ht="8.25">
      <c r="B66" s="24"/>
      <c r="C66" s="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U66" s="71"/>
      <c r="V66" s="71"/>
      <c r="W66" s="71"/>
      <c r="X66" s="71"/>
      <c r="Y66" s="71"/>
      <c r="Z66" s="71"/>
      <c r="AA66" s="71"/>
      <c r="AB66" s="71"/>
    </row>
    <row r="67" spans="2:28" ht="8.25">
      <c r="B67" s="24"/>
      <c r="C67" s="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U67" s="71"/>
      <c r="V67" s="71"/>
      <c r="W67" s="71"/>
      <c r="X67" s="71"/>
      <c r="Y67" s="71"/>
      <c r="Z67" s="71"/>
      <c r="AA67" s="71"/>
      <c r="AB67" s="71"/>
    </row>
    <row r="68" spans="2:28" ht="8.25">
      <c r="B68" s="24"/>
      <c r="C68" s="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U68" s="71"/>
      <c r="V68" s="71"/>
      <c r="W68" s="71"/>
      <c r="X68" s="71"/>
      <c r="Y68" s="71"/>
      <c r="Z68" s="71"/>
      <c r="AA68" s="71"/>
      <c r="AB68" s="71"/>
    </row>
    <row r="69" spans="2:28" ht="8.25">
      <c r="B69" s="24"/>
      <c r="C69" s="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U69" s="71"/>
      <c r="V69" s="71"/>
      <c r="W69" s="71"/>
      <c r="X69" s="71"/>
      <c r="Y69" s="71"/>
      <c r="Z69" s="71"/>
      <c r="AA69" s="71"/>
      <c r="AB69" s="71"/>
    </row>
    <row r="70" spans="2:28" ht="8.25">
      <c r="B70" s="24"/>
      <c r="C70" s="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U70" s="71"/>
      <c r="V70" s="71"/>
      <c r="W70" s="71"/>
      <c r="X70" s="71"/>
      <c r="Y70" s="71"/>
      <c r="Z70" s="71"/>
      <c r="AA70" s="71"/>
      <c r="AB70" s="71"/>
    </row>
    <row r="71" spans="2:28" ht="8.25">
      <c r="B71" s="24"/>
      <c r="C71" s="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U71" s="71"/>
      <c r="V71" s="71"/>
      <c r="W71" s="71"/>
      <c r="X71" s="71"/>
      <c r="Y71" s="71"/>
      <c r="Z71" s="71"/>
      <c r="AA71" s="71"/>
      <c r="AB71" s="71"/>
    </row>
    <row r="72" spans="2:28" ht="8.25">
      <c r="B72" s="24"/>
      <c r="C72" s="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U72" s="71"/>
      <c r="V72" s="71"/>
      <c r="W72" s="71"/>
      <c r="X72" s="71"/>
      <c r="Y72" s="71"/>
      <c r="Z72" s="71"/>
      <c r="AA72" s="71"/>
      <c r="AB72" s="71"/>
    </row>
    <row r="73" spans="2:28" ht="8.25">
      <c r="B73" s="24"/>
      <c r="C73" s="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U73" s="71"/>
      <c r="V73" s="71"/>
      <c r="W73" s="71"/>
      <c r="X73" s="71"/>
      <c r="Y73" s="71"/>
      <c r="Z73" s="71"/>
      <c r="AA73" s="71"/>
      <c r="AB73" s="71"/>
    </row>
    <row r="74" spans="2:28" ht="8.25">
      <c r="B74" s="24"/>
      <c r="C74" s="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U74" s="71"/>
      <c r="V74" s="71"/>
      <c r="W74" s="71"/>
      <c r="X74" s="71"/>
      <c r="Y74" s="71"/>
      <c r="Z74" s="71"/>
      <c r="AA74" s="71"/>
      <c r="AB74" s="71"/>
    </row>
    <row r="75" spans="2:28" ht="8.25">
      <c r="B75" s="24"/>
      <c r="C75" s="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U75" s="71"/>
      <c r="V75" s="71"/>
      <c r="W75" s="71"/>
      <c r="X75" s="71"/>
      <c r="Y75" s="71"/>
      <c r="Z75" s="71"/>
      <c r="AA75" s="71"/>
      <c r="AB75" s="71"/>
    </row>
    <row r="76" spans="2:28" ht="8.25">
      <c r="B76" s="24"/>
      <c r="C76" s="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U76" s="71"/>
      <c r="V76" s="71"/>
      <c r="W76" s="71"/>
      <c r="X76" s="71"/>
      <c r="Y76" s="71"/>
      <c r="Z76" s="71"/>
      <c r="AA76" s="71"/>
      <c r="AB76" s="71"/>
    </row>
    <row r="77" spans="2:28" ht="8.25">
      <c r="B77" s="24"/>
      <c r="C77" s="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U77" s="71"/>
      <c r="V77" s="71"/>
      <c r="W77" s="71"/>
      <c r="X77" s="71"/>
      <c r="Y77" s="71"/>
      <c r="Z77" s="71"/>
      <c r="AA77" s="71"/>
      <c r="AB77" s="71"/>
    </row>
  </sheetData>
  <sheetProtection/>
  <printOptions/>
  <pageMargins left="0" right="0" top="0.984251968503937" bottom="0.1968503937007874" header="0.31496062992125984" footer="0.5118110236220472"/>
  <pageSetup horizontalDpi="300" verticalDpi="300" orientation="landscape" paperSize="9" r:id="rId1"/>
  <headerFooter alignWithMargins="0">
    <oddHeader>&amp;CRANKING NACIONAL DAS RAÇAS PÔNEI
MELHOR CRIADOR/EXPOSITOR 2004
RAÇA PÔNEI BRASILEIRO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B52" sqref="B52"/>
    </sheetView>
  </sheetViews>
  <sheetFormatPr defaultColWidth="9.140625" defaultRowHeight="12.75"/>
  <cols>
    <col min="1" max="1" width="6.00390625" style="33" customWidth="1"/>
    <col min="2" max="2" width="18.7109375" style="34" customWidth="1"/>
    <col min="3" max="3" width="3.28125" style="35" customWidth="1"/>
    <col min="4" max="4" width="4.8515625" style="34" customWidth="1"/>
    <col min="5" max="5" width="5.7109375" style="34" customWidth="1"/>
    <col min="6" max="6" width="6.140625" style="34" customWidth="1"/>
    <col min="7" max="7" width="6.00390625" style="34" customWidth="1"/>
    <col min="8" max="8" width="5.140625" style="34" customWidth="1"/>
    <col min="9" max="10" width="6.00390625" style="34" customWidth="1"/>
    <col min="11" max="11" width="6.140625" style="34" customWidth="1"/>
    <col min="12" max="12" width="5.8515625" style="34" customWidth="1"/>
    <col min="13" max="13" width="6.00390625" style="34" customWidth="1"/>
    <col min="14" max="14" width="6.421875" style="34" customWidth="1"/>
    <col min="15" max="15" width="5.7109375" style="34" customWidth="1"/>
    <col min="16" max="16" width="6.7109375" style="34" customWidth="1"/>
    <col min="17" max="17" width="6.140625" style="34" customWidth="1"/>
    <col min="18" max="18" width="5.8515625" style="34" customWidth="1"/>
    <col min="19" max="21" width="6.140625" style="34" customWidth="1"/>
    <col min="22" max="22" width="7.57421875" style="36" customWidth="1"/>
    <col min="23" max="16384" width="9.140625" style="34" customWidth="1"/>
  </cols>
  <sheetData>
    <row r="1" spans="1:22" s="5" customFormat="1" ht="8.25">
      <c r="A1" s="1">
        <v>9999</v>
      </c>
      <c r="B1" s="59"/>
      <c r="C1" s="2" t="s">
        <v>4</v>
      </c>
      <c r="D1" s="3" t="s">
        <v>1</v>
      </c>
      <c r="E1" s="3" t="s">
        <v>58</v>
      </c>
      <c r="F1" s="3" t="s">
        <v>55</v>
      </c>
      <c r="G1" s="3" t="s">
        <v>50</v>
      </c>
      <c r="H1" s="3" t="s">
        <v>74</v>
      </c>
      <c r="I1" s="3" t="s">
        <v>49</v>
      </c>
      <c r="J1" s="3" t="s">
        <v>0</v>
      </c>
      <c r="K1" s="3" t="s">
        <v>48</v>
      </c>
      <c r="L1" s="3" t="s">
        <v>113</v>
      </c>
      <c r="M1" s="3" t="s">
        <v>47</v>
      </c>
      <c r="N1" s="3" t="s">
        <v>125</v>
      </c>
      <c r="O1" s="3" t="s">
        <v>128</v>
      </c>
      <c r="P1" s="3" t="s">
        <v>131</v>
      </c>
      <c r="Q1" s="3" t="s">
        <v>51</v>
      </c>
      <c r="R1" s="3" t="s">
        <v>139</v>
      </c>
      <c r="S1" s="3" t="s">
        <v>52</v>
      </c>
      <c r="T1" s="3" t="s">
        <v>143</v>
      </c>
      <c r="U1" s="3" t="s">
        <v>148</v>
      </c>
      <c r="V1" s="4" t="s">
        <v>152</v>
      </c>
    </row>
    <row r="2" spans="1:22" s="5" customFormat="1" ht="8.25">
      <c r="A2" s="1">
        <v>9998</v>
      </c>
      <c r="B2" s="60" t="s">
        <v>36</v>
      </c>
      <c r="C2" s="6"/>
      <c r="D2" s="7"/>
      <c r="E2" s="7" t="s">
        <v>59</v>
      </c>
      <c r="F2" s="8" t="s">
        <v>69</v>
      </c>
      <c r="G2" s="8" t="s">
        <v>77</v>
      </c>
      <c r="H2" s="8" t="s">
        <v>75</v>
      </c>
      <c r="I2" s="8" t="s">
        <v>121</v>
      </c>
      <c r="J2" s="8" t="s">
        <v>84</v>
      </c>
      <c r="K2" s="8" t="s">
        <v>110</v>
      </c>
      <c r="L2" s="8" t="s">
        <v>114</v>
      </c>
      <c r="M2" s="8" t="s">
        <v>117</v>
      </c>
      <c r="N2" s="8" t="s">
        <v>126</v>
      </c>
      <c r="O2" s="7" t="s">
        <v>130</v>
      </c>
      <c r="P2" s="7" t="s">
        <v>132</v>
      </c>
      <c r="Q2" s="8" t="s">
        <v>134</v>
      </c>
      <c r="R2" s="8" t="s">
        <v>138</v>
      </c>
      <c r="S2" s="8" t="s">
        <v>140</v>
      </c>
      <c r="T2" s="8" t="s">
        <v>144</v>
      </c>
      <c r="U2" s="8" t="s">
        <v>149</v>
      </c>
      <c r="V2" s="9" t="s">
        <v>154</v>
      </c>
    </row>
    <row r="3" spans="1:22" s="13" customFormat="1" ht="8.25">
      <c r="A3" s="1">
        <v>9997</v>
      </c>
      <c r="B3" s="58"/>
      <c r="C3" s="10"/>
      <c r="D3" s="11"/>
      <c r="E3" s="11" t="s">
        <v>57</v>
      </c>
      <c r="F3" s="11" t="s">
        <v>70</v>
      </c>
      <c r="G3" s="11" t="s">
        <v>78</v>
      </c>
      <c r="H3" s="11" t="s">
        <v>73</v>
      </c>
      <c r="I3" s="11" t="s">
        <v>122</v>
      </c>
      <c r="J3" s="11" t="s">
        <v>85</v>
      </c>
      <c r="K3" s="11" t="s">
        <v>25</v>
      </c>
      <c r="L3" s="11" t="s">
        <v>112</v>
      </c>
      <c r="M3" s="11" t="s">
        <v>116</v>
      </c>
      <c r="N3" s="11" t="s">
        <v>78</v>
      </c>
      <c r="O3" s="11" t="s">
        <v>129</v>
      </c>
      <c r="P3" s="11" t="s">
        <v>133</v>
      </c>
      <c r="Q3" s="43" t="s">
        <v>135</v>
      </c>
      <c r="R3" s="43" t="s">
        <v>137</v>
      </c>
      <c r="S3" s="43" t="s">
        <v>141</v>
      </c>
      <c r="T3" s="11" t="s">
        <v>142</v>
      </c>
      <c r="U3" s="11" t="s">
        <v>150</v>
      </c>
      <c r="V3" s="12" t="s">
        <v>153</v>
      </c>
    </row>
    <row r="4" spans="1:22" s="5" customFormat="1" ht="8.25">
      <c r="A4" s="1">
        <v>9996</v>
      </c>
      <c r="B4" s="4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2" s="24" customFormat="1" ht="8.25">
      <c r="A5" s="18">
        <f aca="true" t="shared" si="0" ref="A5:A21">SUM(0+D5)</f>
        <v>465.67</v>
      </c>
      <c r="B5" s="19" t="s">
        <v>28</v>
      </c>
      <c r="C5" s="20" t="s">
        <v>29</v>
      </c>
      <c r="D5" s="21">
        <v>465.67</v>
      </c>
      <c r="E5" s="22">
        <v>138.18</v>
      </c>
      <c r="F5" s="23">
        <v>98</v>
      </c>
      <c r="G5" s="23"/>
      <c r="H5" s="23">
        <v>28.08</v>
      </c>
      <c r="I5" s="23"/>
      <c r="J5" s="23">
        <v>45.8</v>
      </c>
      <c r="K5" s="23"/>
      <c r="L5" s="23"/>
      <c r="M5" s="23"/>
      <c r="N5" s="23"/>
      <c r="O5" s="23">
        <v>44.1</v>
      </c>
      <c r="P5" s="23"/>
      <c r="Q5" s="23"/>
      <c r="R5" s="23"/>
      <c r="S5" s="23"/>
      <c r="T5" s="23"/>
      <c r="U5" s="23">
        <v>139.59</v>
      </c>
      <c r="V5" s="23"/>
    </row>
    <row r="6" spans="1:22" s="24" customFormat="1" ht="8.25">
      <c r="A6" s="18">
        <f t="shared" si="0"/>
        <v>337.48</v>
      </c>
      <c r="B6" s="19" t="s">
        <v>62</v>
      </c>
      <c r="C6" s="20" t="s">
        <v>5</v>
      </c>
      <c r="D6" s="21">
        <v>337.48</v>
      </c>
      <c r="E6" s="22">
        <v>57.82</v>
      </c>
      <c r="F6" s="23">
        <v>66.3</v>
      </c>
      <c r="G6" s="23">
        <f>62.16+6.22</f>
        <v>68.38</v>
      </c>
      <c r="H6" s="23"/>
      <c r="I6" s="23">
        <v>75.21</v>
      </c>
      <c r="J6" s="23">
        <f>59.54+5.95</f>
        <v>65.49</v>
      </c>
      <c r="K6" s="23"/>
      <c r="L6" s="23"/>
      <c r="M6" s="23">
        <v>62.1</v>
      </c>
      <c r="N6" s="23"/>
      <c r="O6" s="23">
        <v>39.9</v>
      </c>
      <c r="P6" s="23"/>
      <c r="Q6" s="23"/>
      <c r="R6" s="23"/>
      <c r="S6" s="23"/>
      <c r="T6" s="23"/>
      <c r="U6" s="23">
        <v>12.22</v>
      </c>
      <c r="V6" s="23">
        <v>40.47</v>
      </c>
    </row>
    <row r="7" spans="1:22" s="24" customFormat="1" ht="8.25">
      <c r="A7" s="18">
        <f t="shared" si="0"/>
        <v>329.69</v>
      </c>
      <c r="B7" s="19" t="s">
        <v>64</v>
      </c>
      <c r="C7" s="20" t="s">
        <v>24</v>
      </c>
      <c r="D7" s="21">
        <v>329.69</v>
      </c>
      <c r="E7" s="22">
        <v>10.78</v>
      </c>
      <c r="F7" s="23">
        <v>20.15</v>
      </c>
      <c r="G7" s="23"/>
      <c r="H7" s="23">
        <v>10.92</v>
      </c>
      <c r="I7" s="23"/>
      <c r="J7" s="23">
        <f>80.15+8.01</f>
        <v>88.16000000000001</v>
      </c>
      <c r="K7" s="23"/>
      <c r="L7" s="23"/>
      <c r="M7" s="23"/>
      <c r="N7" s="23"/>
      <c r="O7" s="23">
        <v>126</v>
      </c>
      <c r="P7" s="23"/>
      <c r="Q7" s="23"/>
      <c r="R7" s="23"/>
      <c r="S7" s="23"/>
      <c r="T7" s="23"/>
      <c r="U7" s="23">
        <v>84.6</v>
      </c>
      <c r="V7" s="23"/>
    </row>
    <row r="8" spans="1:22" s="24" customFormat="1" ht="8.25">
      <c r="A8" s="18">
        <f>SUM(0+D8)</f>
        <v>290.24</v>
      </c>
      <c r="B8" s="19" t="s">
        <v>26</v>
      </c>
      <c r="C8" s="20" t="s">
        <v>27</v>
      </c>
      <c r="D8" s="21">
        <v>290.24</v>
      </c>
      <c r="E8" s="22">
        <v>32.34</v>
      </c>
      <c r="F8" s="23">
        <v>69.55</v>
      </c>
      <c r="G8" s="23"/>
      <c r="H8" s="23"/>
      <c r="I8" s="23"/>
      <c r="J8" s="23"/>
      <c r="K8" s="23"/>
      <c r="L8" s="23"/>
      <c r="M8" s="23"/>
      <c r="N8" s="23"/>
      <c r="O8" s="23">
        <v>82.6</v>
      </c>
      <c r="P8" s="23"/>
      <c r="Q8" s="23"/>
      <c r="R8" s="23"/>
      <c r="S8" s="23"/>
      <c r="T8" s="23"/>
      <c r="U8" s="23">
        <v>105.75</v>
      </c>
      <c r="V8" s="23"/>
    </row>
    <row r="9" spans="1:22" s="24" customFormat="1" ht="8.25">
      <c r="A9" s="26">
        <f t="shared" si="0"/>
        <v>216.99</v>
      </c>
      <c r="B9" s="19" t="s">
        <v>88</v>
      </c>
      <c r="C9" s="20" t="s">
        <v>5</v>
      </c>
      <c r="D9" s="21">
        <v>216.99</v>
      </c>
      <c r="E9" s="19"/>
      <c r="F9" s="25"/>
      <c r="G9" s="25"/>
      <c r="H9" s="25"/>
      <c r="I9" s="25"/>
      <c r="J9" s="25">
        <v>77.86</v>
      </c>
      <c r="K9" s="25"/>
      <c r="L9" s="25"/>
      <c r="M9" s="25">
        <v>26.46</v>
      </c>
      <c r="N9" s="25"/>
      <c r="O9" s="25"/>
      <c r="P9" s="25"/>
      <c r="Q9" s="25"/>
      <c r="R9" s="25"/>
      <c r="S9" s="25"/>
      <c r="T9" s="25">
        <v>43.7</v>
      </c>
      <c r="U9" s="25"/>
      <c r="V9" s="25">
        <v>68.97</v>
      </c>
    </row>
    <row r="10" spans="1:22" s="24" customFormat="1" ht="8.25">
      <c r="A10" s="26"/>
      <c r="B10" s="44" t="s">
        <v>37</v>
      </c>
      <c r="C10" s="15"/>
      <c r="D10" s="40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0"/>
    </row>
    <row r="11" spans="1:22" s="24" customFormat="1" ht="8.25">
      <c r="A11" s="18">
        <f t="shared" si="0"/>
        <v>194.44</v>
      </c>
      <c r="B11" s="19" t="s">
        <v>23</v>
      </c>
      <c r="C11" s="20" t="s">
        <v>24</v>
      </c>
      <c r="D11" s="21">
        <v>194.44</v>
      </c>
      <c r="E11" s="19">
        <v>24.5</v>
      </c>
      <c r="F11" s="25">
        <v>51.35</v>
      </c>
      <c r="G11" s="25"/>
      <c r="H11" s="25">
        <v>29.38</v>
      </c>
      <c r="I11" s="25"/>
      <c r="J11" s="25">
        <v>57.25</v>
      </c>
      <c r="K11" s="25"/>
      <c r="L11" s="25"/>
      <c r="M11" s="25"/>
      <c r="N11" s="25"/>
      <c r="O11" s="25">
        <v>23.1</v>
      </c>
      <c r="P11" s="25"/>
      <c r="Q11" s="25"/>
      <c r="R11" s="25"/>
      <c r="S11" s="25"/>
      <c r="T11" s="25"/>
      <c r="U11" s="25">
        <v>31.96</v>
      </c>
      <c r="V11" s="25"/>
    </row>
    <row r="12" spans="1:22" s="24" customFormat="1" ht="8.25">
      <c r="A12" s="26">
        <f t="shared" si="0"/>
        <v>110.06</v>
      </c>
      <c r="B12" s="19" t="s">
        <v>91</v>
      </c>
      <c r="C12" s="20" t="s">
        <v>5</v>
      </c>
      <c r="D12" s="21">
        <v>110.06</v>
      </c>
      <c r="E12" s="19"/>
      <c r="F12" s="25"/>
      <c r="G12" s="25"/>
      <c r="H12" s="25"/>
      <c r="I12" s="25"/>
      <c r="J12" s="25">
        <v>45.8</v>
      </c>
      <c r="K12" s="25"/>
      <c r="L12" s="25"/>
      <c r="M12" s="25">
        <v>33.48</v>
      </c>
      <c r="N12" s="25"/>
      <c r="O12" s="25"/>
      <c r="P12" s="25"/>
      <c r="Q12" s="25"/>
      <c r="R12" s="25"/>
      <c r="S12" s="25"/>
      <c r="T12" s="25"/>
      <c r="U12" s="25"/>
      <c r="V12" s="25">
        <v>30.78</v>
      </c>
    </row>
    <row r="13" spans="1:22" s="24" customFormat="1" ht="8.25">
      <c r="A13" s="18">
        <f>SUM(0+D13)</f>
        <v>90.07</v>
      </c>
      <c r="B13" s="19" t="s">
        <v>53</v>
      </c>
      <c r="C13" s="20" t="s">
        <v>5</v>
      </c>
      <c r="D13" s="21">
        <v>90.07</v>
      </c>
      <c r="E13" s="22">
        <v>10.78</v>
      </c>
      <c r="F13" s="23">
        <v>7.15</v>
      </c>
      <c r="G13" s="23">
        <v>6.72</v>
      </c>
      <c r="H13" s="23"/>
      <c r="I13" s="23">
        <v>19.32</v>
      </c>
      <c r="J13" s="23">
        <v>45.8</v>
      </c>
      <c r="K13" s="23"/>
      <c r="L13" s="23"/>
      <c r="M13" s="23">
        <v>7.02</v>
      </c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4" customFormat="1" ht="8.25">
      <c r="A14" s="18">
        <f>SUM(0+D14)</f>
        <v>62.91</v>
      </c>
      <c r="B14" s="19" t="s">
        <v>90</v>
      </c>
      <c r="C14" s="20" t="s">
        <v>5</v>
      </c>
      <c r="D14" s="21">
        <v>62.91</v>
      </c>
      <c r="E14" s="22"/>
      <c r="F14" s="23"/>
      <c r="G14" s="23"/>
      <c r="H14" s="23"/>
      <c r="I14" s="23"/>
      <c r="J14" s="23">
        <v>48.09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14.82</v>
      </c>
    </row>
    <row r="15" spans="1:22" s="24" customFormat="1" ht="8.25">
      <c r="A15" s="18">
        <f>SUM(0+D15)</f>
        <v>62.84</v>
      </c>
      <c r="B15" s="19" t="s">
        <v>54</v>
      </c>
      <c r="C15" s="20" t="s">
        <v>39</v>
      </c>
      <c r="D15" s="21">
        <v>62.84</v>
      </c>
      <c r="E15" s="22">
        <v>11.76</v>
      </c>
      <c r="F15" s="23">
        <v>7.15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43.93</v>
      </c>
      <c r="U15" s="23"/>
      <c r="V15" s="23"/>
    </row>
    <row r="16" spans="1:22" s="24" customFormat="1" ht="8.25">
      <c r="A16" s="18"/>
      <c r="B16" s="44" t="s">
        <v>38</v>
      </c>
      <c r="C16" s="15"/>
      <c r="D16" s="4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5"/>
    </row>
    <row r="17" spans="1:22" s="24" customFormat="1" ht="8.25">
      <c r="A17" s="26">
        <f t="shared" si="0"/>
        <v>23.09</v>
      </c>
      <c r="B17" s="19" t="s">
        <v>118</v>
      </c>
      <c r="C17" s="20" t="s">
        <v>119</v>
      </c>
      <c r="D17" s="21">
        <v>23.09</v>
      </c>
      <c r="E17" s="22"/>
      <c r="F17" s="23"/>
      <c r="G17" s="23"/>
      <c r="H17" s="23"/>
      <c r="I17" s="23"/>
      <c r="J17" s="23"/>
      <c r="K17" s="23"/>
      <c r="L17" s="23"/>
      <c r="M17" s="23">
        <v>10.26</v>
      </c>
      <c r="N17" s="23"/>
      <c r="O17" s="23">
        <v>7.7</v>
      </c>
      <c r="P17" s="23"/>
      <c r="Q17" s="23"/>
      <c r="R17" s="23"/>
      <c r="S17" s="23"/>
      <c r="T17" s="23"/>
      <c r="U17" s="23"/>
      <c r="V17" s="23">
        <v>5.13</v>
      </c>
    </row>
    <row r="18" spans="1:22" s="24" customFormat="1" ht="8.25">
      <c r="A18" s="26">
        <f t="shared" si="0"/>
        <v>20.24</v>
      </c>
      <c r="B18" s="19" t="s">
        <v>145</v>
      </c>
      <c r="C18" s="20" t="s">
        <v>39</v>
      </c>
      <c r="D18" s="21">
        <v>20.24</v>
      </c>
      <c r="E18" s="1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>
        <v>20.24</v>
      </c>
      <c r="U18" s="25"/>
      <c r="V18" s="25"/>
    </row>
    <row r="19" spans="1:22" s="24" customFormat="1" ht="8.25">
      <c r="A19" s="18">
        <f t="shared" si="0"/>
        <v>19.74</v>
      </c>
      <c r="B19" s="19" t="s">
        <v>56</v>
      </c>
      <c r="C19" s="20" t="s">
        <v>24</v>
      </c>
      <c r="D19" s="21">
        <v>19.74</v>
      </c>
      <c r="E19" s="22">
        <v>5.88</v>
      </c>
      <c r="F19" s="23">
        <v>5.2</v>
      </c>
      <c r="G19" s="23"/>
      <c r="H19" s="23">
        <v>2.86</v>
      </c>
      <c r="I19" s="23"/>
      <c r="J19" s="23"/>
      <c r="K19" s="23"/>
      <c r="L19" s="23"/>
      <c r="M19" s="23"/>
      <c r="N19" s="23"/>
      <c r="O19" s="23">
        <v>4.9</v>
      </c>
      <c r="P19" s="23"/>
      <c r="Q19" s="23"/>
      <c r="R19" s="23"/>
      <c r="S19" s="23"/>
      <c r="T19" s="23"/>
      <c r="U19" s="23">
        <v>3.76</v>
      </c>
      <c r="V19" s="23"/>
    </row>
    <row r="20" spans="1:22" s="24" customFormat="1" ht="8.25">
      <c r="A20" s="26">
        <f t="shared" si="0"/>
        <v>18.81</v>
      </c>
      <c r="B20" s="19" t="s">
        <v>71</v>
      </c>
      <c r="C20" s="20" t="s">
        <v>24</v>
      </c>
      <c r="D20" s="21">
        <v>18.81</v>
      </c>
      <c r="E20" s="22">
        <v>6.86</v>
      </c>
      <c r="F20" s="23">
        <v>5.85</v>
      </c>
      <c r="G20" s="23"/>
      <c r="H20" s="23">
        <v>2.34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3.76</v>
      </c>
      <c r="V20" s="23"/>
    </row>
    <row r="21" spans="1:22" s="24" customFormat="1" ht="8.25">
      <c r="A21" s="29">
        <f t="shared" si="0"/>
        <v>18.4</v>
      </c>
      <c r="B21" s="30" t="s">
        <v>146</v>
      </c>
      <c r="C21" s="28" t="s">
        <v>39</v>
      </c>
      <c r="D21" s="21">
        <v>18.4</v>
      </c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>
        <v>18.4</v>
      </c>
      <c r="U21" s="48"/>
      <c r="V21" s="48"/>
    </row>
    <row r="22" spans="1:22" s="24" customFormat="1" ht="8.25">
      <c r="A22" s="29">
        <f>SUM(0+D22)</f>
        <v>14.82</v>
      </c>
      <c r="B22" s="19" t="s">
        <v>155</v>
      </c>
      <c r="C22" s="20" t="s">
        <v>5</v>
      </c>
      <c r="D22" s="21">
        <v>14.82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5">
        <v>14.82</v>
      </c>
    </row>
    <row r="23" spans="1:22" s="24" customFormat="1" ht="8.25">
      <c r="A23" s="29"/>
      <c r="B23" s="49"/>
      <c r="C23" s="15"/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0"/>
    </row>
    <row r="24" spans="1:22" s="24" customFormat="1" ht="8.25">
      <c r="A24" s="29">
        <f>SUM(0+D24)</f>
        <v>8.28</v>
      </c>
      <c r="B24" s="19" t="s">
        <v>147</v>
      </c>
      <c r="C24" s="20" t="s">
        <v>5</v>
      </c>
      <c r="D24" s="21">
        <v>8.28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8.28</v>
      </c>
      <c r="U24" s="19"/>
      <c r="V24" s="25"/>
    </row>
    <row r="25" spans="1:22" s="24" customFormat="1" ht="8.25">
      <c r="A25" s="29">
        <f>SUM(0+D25)</f>
        <v>3.76</v>
      </c>
      <c r="B25" s="19" t="s">
        <v>151</v>
      </c>
      <c r="C25" s="20" t="s">
        <v>24</v>
      </c>
      <c r="D25" s="21">
        <v>3.76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3.76</v>
      </c>
      <c r="V25" s="25"/>
    </row>
    <row r="26" spans="3:22" s="24" customFormat="1" ht="8.25">
      <c r="C26" s="5"/>
      <c r="V26" s="32"/>
    </row>
    <row r="27" spans="1:22" s="5" customFormat="1" ht="8.25" customHeight="1">
      <c r="A27" s="1">
        <v>9999</v>
      </c>
      <c r="B27" s="59"/>
      <c r="C27" s="2" t="s">
        <v>4</v>
      </c>
      <c r="D27" s="3" t="s">
        <v>1</v>
      </c>
      <c r="E27" s="3" t="s">
        <v>58</v>
      </c>
      <c r="F27" s="3" t="s">
        <v>55</v>
      </c>
      <c r="G27" s="3" t="s">
        <v>50</v>
      </c>
      <c r="H27" s="3" t="s">
        <v>74</v>
      </c>
      <c r="I27" s="3" t="s">
        <v>49</v>
      </c>
      <c r="J27" s="3" t="s">
        <v>0</v>
      </c>
      <c r="K27" s="3" t="s">
        <v>48</v>
      </c>
      <c r="L27" s="3" t="s">
        <v>113</v>
      </c>
      <c r="M27" s="3" t="s">
        <v>47</v>
      </c>
      <c r="N27" s="3" t="s">
        <v>125</v>
      </c>
      <c r="O27" s="3" t="s">
        <v>128</v>
      </c>
      <c r="P27" s="3" t="s">
        <v>131</v>
      </c>
      <c r="Q27" s="3" t="s">
        <v>51</v>
      </c>
      <c r="R27" s="3" t="s">
        <v>139</v>
      </c>
      <c r="S27" s="3" t="s">
        <v>52</v>
      </c>
      <c r="T27" s="3" t="s">
        <v>143</v>
      </c>
      <c r="U27" s="3" t="s">
        <v>148</v>
      </c>
      <c r="V27" s="4" t="s">
        <v>152</v>
      </c>
    </row>
    <row r="28" spans="1:22" s="5" customFormat="1" ht="8.25" customHeight="1">
      <c r="A28" s="1">
        <v>9998</v>
      </c>
      <c r="B28" s="60" t="s">
        <v>35</v>
      </c>
      <c r="C28" s="6"/>
      <c r="D28" s="7"/>
      <c r="E28" s="7" t="s">
        <v>59</v>
      </c>
      <c r="F28" s="8" t="s">
        <v>69</v>
      </c>
      <c r="G28" s="8" t="s">
        <v>77</v>
      </c>
      <c r="H28" s="8" t="s">
        <v>75</v>
      </c>
      <c r="I28" s="8" t="s">
        <v>121</v>
      </c>
      <c r="J28" s="8" t="s">
        <v>84</v>
      </c>
      <c r="K28" s="8" t="s">
        <v>110</v>
      </c>
      <c r="L28" s="8" t="s">
        <v>114</v>
      </c>
      <c r="M28" s="8" t="s">
        <v>117</v>
      </c>
      <c r="N28" s="8" t="s">
        <v>126</v>
      </c>
      <c r="O28" s="7" t="s">
        <v>130</v>
      </c>
      <c r="P28" s="7" t="s">
        <v>132</v>
      </c>
      <c r="Q28" s="8" t="s">
        <v>134</v>
      </c>
      <c r="R28" s="8" t="s">
        <v>138</v>
      </c>
      <c r="S28" s="8" t="s">
        <v>140</v>
      </c>
      <c r="T28" s="8" t="s">
        <v>144</v>
      </c>
      <c r="U28" s="8" t="s">
        <v>149</v>
      </c>
      <c r="V28" s="9" t="s">
        <v>154</v>
      </c>
    </row>
    <row r="29" spans="1:22" s="13" customFormat="1" ht="8.25" customHeight="1">
      <c r="A29" s="1">
        <v>9997</v>
      </c>
      <c r="B29" s="58"/>
      <c r="C29" s="10"/>
      <c r="D29" s="11"/>
      <c r="E29" s="11" t="s">
        <v>57</v>
      </c>
      <c r="F29" s="11" t="s">
        <v>70</v>
      </c>
      <c r="G29" s="11" t="s">
        <v>78</v>
      </c>
      <c r="H29" s="11" t="s">
        <v>73</v>
      </c>
      <c r="I29" s="11" t="s">
        <v>122</v>
      </c>
      <c r="J29" s="11" t="s">
        <v>85</v>
      </c>
      <c r="K29" s="11" t="s">
        <v>25</v>
      </c>
      <c r="L29" s="11" t="s">
        <v>112</v>
      </c>
      <c r="M29" s="11" t="s">
        <v>116</v>
      </c>
      <c r="N29" s="11" t="s">
        <v>78</v>
      </c>
      <c r="O29" s="11" t="s">
        <v>129</v>
      </c>
      <c r="P29" s="11" t="s">
        <v>133</v>
      </c>
      <c r="Q29" s="43" t="s">
        <v>135</v>
      </c>
      <c r="R29" s="43" t="s">
        <v>137</v>
      </c>
      <c r="S29" s="43" t="s">
        <v>141</v>
      </c>
      <c r="T29" s="11" t="s">
        <v>142</v>
      </c>
      <c r="U29" s="11" t="s">
        <v>150</v>
      </c>
      <c r="V29" s="12" t="s">
        <v>153</v>
      </c>
    </row>
    <row r="30" spans="1:22" s="5" customFormat="1" ht="8.25" customHeight="1">
      <c r="A30" s="1">
        <v>9996</v>
      </c>
      <c r="B30" s="44" t="s">
        <v>2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5"/>
      <c r="V30" s="46"/>
    </row>
    <row r="31" spans="1:22" s="24" customFormat="1" ht="8.25" customHeight="1">
      <c r="A31" s="18">
        <f aca="true" t="shared" si="1" ref="A31:A41">SUM(0+D31)</f>
        <v>391.37</v>
      </c>
      <c r="B31" s="19" t="s">
        <v>28</v>
      </c>
      <c r="C31" s="20" t="s">
        <v>29</v>
      </c>
      <c r="D31" s="21">
        <v>391.37</v>
      </c>
      <c r="E31" s="22">
        <v>134.26</v>
      </c>
      <c r="F31" s="23">
        <v>62.4</v>
      </c>
      <c r="G31" s="23"/>
      <c r="H31" s="23">
        <v>28.08</v>
      </c>
      <c r="I31" s="23"/>
      <c r="J31" s="22">
        <v>45.8</v>
      </c>
      <c r="K31" s="22"/>
      <c r="L31" s="22"/>
      <c r="M31" s="22"/>
      <c r="N31" s="22"/>
      <c r="O31" s="22">
        <v>44.1</v>
      </c>
      <c r="P31" s="22"/>
      <c r="Q31" s="22"/>
      <c r="R31" s="22"/>
      <c r="S31" s="22"/>
      <c r="T31" s="45"/>
      <c r="U31" s="19">
        <v>104.81</v>
      </c>
      <c r="V31" s="19"/>
    </row>
    <row r="32" spans="1:22" s="24" customFormat="1" ht="8.25" customHeight="1">
      <c r="A32" s="18">
        <f t="shared" si="1"/>
        <v>102.88</v>
      </c>
      <c r="B32" s="19" t="s">
        <v>26</v>
      </c>
      <c r="C32" s="20" t="s">
        <v>27</v>
      </c>
      <c r="D32" s="21">
        <v>102.88</v>
      </c>
      <c r="E32" s="22">
        <v>15.68</v>
      </c>
      <c r="F32" s="23">
        <v>8.45</v>
      </c>
      <c r="G32" s="23"/>
      <c r="H32" s="23"/>
      <c r="I32" s="23"/>
      <c r="J32" s="22"/>
      <c r="K32" s="22"/>
      <c r="L32" s="22"/>
      <c r="M32" s="22"/>
      <c r="N32" s="22"/>
      <c r="O32" s="22">
        <v>29.4</v>
      </c>
      <c r="P32" s="22"/>
      <c r="Q32" s="22"/>
      <c r="R32" s="22"/>
      <c r="S32" s="22"/>
      <c r="T32" s="45"/>
      <c r="U32" s="19">
        <v>49.35</v>
      </c>
      <c r="V32" s="19"/>
    </row>
    <row r="33" spans="1:22" s="24" customFormat="1" ht="8.25" customHeight="1">
      <c r="A33" s="18">
        <f t="shared" si="1"/>
        <v>93.08</v>
      </c>
      <c r="B33" s="19" t="s">
        <v>88</v>
      </c>
      <c r="C33" s="20" t="s">
        <v>5</v>
      </c>
      <c r="D33" s="21">
        <v>93.08</v>
      </c>
      <c r="E33" s="22"/>
      <c r="F33" s="23"/>
      <c r="G33" s="23"/>
      <c r="H33" s="23"/>
      <c r="I33" s="23"/>
      <c r="J33" s="22">
        <v>18.32</v>
      </c>
      <c r="K33" s="22"/>
      <c r="L33" s="22"/>
      <c r="M33" s="22">
        <v>8.64</v>
      </c>
      <c r="N33" s="22"/>
      <c r="O33" s="22"/>
      <c r="P33" s="22"/>
      <c r="Q33" s="22"/>
      <c r="R33" s="22"/>
      <c r="S33" s="22"/>
      <c r="T33" s="45">
        <v>26.22</v>
      </c>
      <c r="U33" s="19"/>
      <c r="V33" s="19">
        <v>39.9</v>
      </c>
    </row>
    <row r="34" spans="1:22" s="24" customFormat="1" ht="8.25" customHeight="1">
      <c r="A34" s="18">
        <f t="shared" si="1"/>
        <v>60.07</v>
      </c>
      <c r="B34" s="19" t="s">
        <v>64</v>
      </c>
      <c r="C34" s="20" t="s">
        <v>24</v>
      </c>
      <c r="D34" s="21">
        <v>60.07</v>
      </c>
      <c r="E34" s="22">
        <v>6.86</v>
      </c>
      <c r="F34" s="23">
        <v>16.9</v>
      </c>
      <c r="G34" s="23"/>
      <c r="H34" s="23">
        <v>8.06</v>
      </c>
      <c r="I34" s="23"/>
      <c r="J34" s="22">
        <v>16.03</v>
      </c>
      <c r="K34" s="22"/>
      <c r="L34" s="22"/>
      <c r="M34" s="22"/>
      <c r="N34" s="22"/>
      <c r="O34" s="22">
        <v>4.2</v>
      </c>
      <c r="P34" s="22"/>
      <c r="Q34" s="22"/>
      <c r="R34" s="22"/>
      <c r="S34" s="22"/>
      <c r="T34" s="45"/>
      <c r="U34" s="19">
        <v>12.22</v>
      </c>
      <c r="V34" s="19"/>
    </row>
    <row r="35" spans="1:22" s="24" customFormat="1" ht="8.25" customHeight="1">
      <c r="A35" s="18">
        <f t="shared" si="1"/>
        <v>36.76</v>
      </c>
      <c r="B35" s="19" t="s">
        <v>65</v>
      </c>
      <c r="C35" s="20" t="s">
        <v>24</v>
      </c>
      <c r="D35" s="21">
        <v>36.76</v>
      </c>
      <c r="E35" s="22">
        <v>8.82</v>
      </c>
      <c r="F35" s="23">
        <v>5.85</v>
      </c>
      <c r="G35" s="23"/>
      <c r="H35" s="23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45"/>
      <c r="U35" s="19">
        <v>22.09</v>
      </c>
      <c r="V35" s="19"/>
    </row>
    <row r="36" spans="1:22" s="24" customFormat="1" ht="8.25" customHeight="1">
      <c r="A36" s="18"/>
      <c r="B36" s="44" t="s">
        <v>37</v>
      </c>
      <c r="C36" s="15"/>
      <c r="D36" s="40"/>
      <c r="E36" s="51"/>
      <c r="F36" s="52"/>
      <c r="G36" s="52"/>
      <c r="H36" s="52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3"/>
      <c r="U36" s="53"/>
      <c r="V36" s="45"/>
    </row>
    <row r="37" spans="1:22" s="24" customFormat="1" ht="8.25" customHeight="1">
      <c r="A37" s="18">
        <f t="shared" si="1"/>
        <v>21.86</v>
      </c>
      <c r="B37" s="19" t="s">
        <v>54</v>
      </c>
      <c r="C37" s="20" t="s">
        <v>39</v>
      </c>
      <c r="D37" s="21">
        <v>21.86</v>
      </c>
      <c r="E37" s="19">
        <v>7.84</v>
      </c>
      <c r="F37" s="25">
        <v>3.9</v>
      </c>
      <c r="G37" s="25"/>
      <c r="H37" s="25"/>
      <c r="I37" s="25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5">
        <v>10.12</v>
      </c>
      <c r="U37" s="19"/>
      <c r="V37" s="19"/>
    </row>
    <row r="38" spans="1:22" s="24" customFormat="1" ht="8.25" customHeight="1">
      <c r="A38" s="18">
        <f t="shared" si="1"/>
        <v>20.24</v>
      </c>
      <c r="B38" s="19" t="s">
        <v>145</v>
      </c>
      <c r="C38" s="20" t="s">
        <v>39</v>
      </c>
      <c r="D38" s="21">
        <v>20.24</v>
      </c>
      <c r="E38" s="19"/>
      <c r="F38" s="25"/>
      <c r="G38" s="25"/>
      <c r="H38" s="25"/>
      <c r="I38" s="25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5">
        <v>20.24</v>
      </c>
      <c r="U38" s="19"/>
      <c r="V38" s="19"/>
    </row>
    <row r="39" spans="1:22" s="24" customFormat="1" ht="8.25" customHeight="1">
      <c r="A39" s="18">
        <f t="shared" si="1"/>
        <v>9.2</v>
      </c>
      <c r="B39" s="19" t="s">
        <v>146</v>
      </c>
      <c r="C39" s="20" t="s">
        <v>39</v>
      </c>
      <c r="D39" s="21">
        <v>9.2</v>
      </c>
      <c r="E39" s="19"/>
      <c r="F39" s="25"/>
      <c r="G39" s="25"/>
      <c r="H39" s="25"/>
      <c r="I39" s="25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50">
        <v>9.2</v>
      </c>
      <c r="U39" s="19"/>
      <c r="V39" s="19"/>
    </row>
    <row r="40" spans="1:22" s="24" customFormat="1" ht="8.25" customHeight="1">
      <c r="A40" s="18">
        <f t="shared" si="1"/>
        <v>7.59</v>
      </c>
      <c r="B40" s="19" t="s">
        <v>17</v>
      </c>
      <c r="C40" s="20" t="s">
        <v>5</v>
      </c>
      <c r="D40" s="21">
        <v>7.59</v>
      </c>
      <c r="E40" s="19"/>
      <c r="F40" s="25"/>
      <c r="G40" s="25"/>
      <c r="H40" s="25"/>
      <c r="I40" s="25">
        <v>7.59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5"/>
      <c r="U40" s="19"/>
      <c r="V40" s="19"/>
    </row>
    <row r="41" spans="1:22" s="24" customFormat="1" ht="8.25" customHeight="1">
      <c r="A41" s="18">
        <f t="shared" si="1"/>
        <v>5.85</v>
      </c>
      <c r="B41" s="19" t="s">
        <v>72</v>
      </c>
      <c r="C41" s="20" t="s">
        <v>24</v>
      </c>
      <c r="D41" s="21">
        <v>5.85</v>
      </c>
      <c r="E41" s="19"/>
      <c r="F41" s="25">
        <v>5.85</v>
      </c>
      <c r="G41" s="25"/>
      <c r="H41" s="25"/>
      <c r="I41" s="25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5"/>
      <c r="U41" s="19"/>
      <c r="V41" s="19"/>
    </row>
    <row r="43" spans="1:22" s="5" customFormat="1" ht="8.25">
      <c r="A43" s="1">
        <v>9999</v>
      </c>
      <c r="B43" s="56"/>
      <c r="C43" s="2" t="s">
        <v>4</v>
      </c>
      <c r="D43" s="3" t="s">
        <v>1</v>
      </c>
      <c r="E43" s="3" t="s">
        <v>58</v>
      </c>
      <c r="F43" s="3" t="s">
        <v>55</v>
      </c>
      <c r="G43" s="3" t="s">
        <v>50</v>
      </c>
      <c r="H43" s="3" t="s">
        <v>74</v>
      </c>
      <c r="I43" s="3" t="s">
        <v>49</v>
      </c>
      <c r="J43" s="3" t="s">
        <v>0</v>
      </c>
      <c r="K43" s="3" t="s">
        <v>48</v>
      </c>
      <c r="L43" s="3" t="s">
        <v>113</v>
      </c>
      <c r="M43" s="3" t="s">
        <v>47</v>
      </c>
      <c r="N43" s="3" t="s">
        <v>125</v>
      </c>
      <c r="O43" s="3" t="s">
        <v>128</v>
      </c>
      <c r="P43" s="3" t="s">
        <v>131</v>
      </c>
      <c r="Q43" s="3" t="s">
        <v>51</v>
      </c>
      <c r="R43" s="3" t="s">
        <v>139</v>
      </c>
      <c r="S43" s="3" t="s">
        <v>52</v>
      </c>
      <c r="T43" s="3" t="s">
        <v>143</v>
      </c>
      <c r="U43" s="3" t="s">
        <v>148</v>
      </c>
      <c r="V43" s="4" t="s">
        <v>152</v>
      </c>
    </row>
    <row r="44" spans="1:22" s="5" customFormat="1" ht="8.25">
      <c r="A44" s="1">
        <v>9998</v>
      </c>
      <c r="B44" s="60" t="s">
        <v>34</v>
      </c>
      <c r="C44" s="6"/>
      <c r="D44" s="7"/>
      <c r="E44" s="7" t="s">
        <v>59</v>
      </c>
      <c r="F44" s="8" t="s">
        <v>69</v>
      </c>
      <c r="G44" s="8" t="s">
        <v>77</v>
      </c>
      <c r="H44" s="8" t="s">
        <v>75</v>
      </c>
      <c r="I44" s="8" t="s">
        <v>121</v>
      </c>
      <c r="J44" s="8" t="s">
        <v>84</v>
      </c>
      <c r="K44" s="8" t="s">
        <v>110</v>
      </c>
      <c r="L44" s="8" t="s">
        <v>114</v>
      </c>
      <c r="M44" s="8" t="s">
        <v>117</v>
      </c>
      <c r="N44" s="8" t="s">
        <v>126</v>
      </c>
      <c r="O44" s="7" t="s">
        <v>130</v>
      </c>
      <c r="P44" s="7" t="s">
        <v>132</v>
      </c>
      <c r="Q44" s="8" t="s">
        <v>134</v>
      </c>
      <c r="R44" s="8" t="s">
        <v>138</v>
      </c>
      <c r="S44" s="8" t="s">
        <v>140</v>
      </c>
      <c r="T44" s="8" t="s">
        <v>144</v>
      </c>
      <c r="U44" s="8" t="s">
        <v>149</v>
      </c>
      <c r="V44" s="9" t="s">
        <v>154</v>
      </c>
    </row>
    <row r="45" spans="1:22" s="13" customFormat="1" ht="8.25">
      <c r="A45" s="1">
        <v>9997</v>
      </c>
      <c r="B45" s="58"/>
      <c r="C45" s="10"/>
      <c r="D45" s="11"/>
      <c r="E45" s="11" t="s">
        <v>57</v>
      </c>
      <c r="F45" s="11" t="s">
        <v>70</v>
      </c>
      <c r="G45" s="11" t="s">
        <v>78</v>
      </c>
      <c r="H45" s="11" t="s">
        <v>73</v>
      </c>
      <c r="I45" s="11" t="s">
        <v>122</v>
      </c>
      <c r="J45" s="11" t="s">
        <v>85</v>
      </c>
      <c r="K45" s="11" t="s">
        <v>25</v>
      </c>
      <c r="L45" s="11" t="s">
        <v>112</v>
      </c>
      <c r="M45" s="11" t="s">
        <v>116</v>
      </c>
      <c r="N45" s="11" t="s">
        <v>78</v>
      </c>
      <c r="O45" s="11" t="s">
        <v>129</v>
      </c>
      <c r="P45" s="11" t="s">
        <v>133</v>
      </c>
      <c r="Q45" s="43" t="s">
        <v>135</v>
      </c>
      <c r="R45" s="43" t="s">
        <v>137</v>
      </c>
      <c r="S45" s="43" t="s">
        <v>141</v>
      </c>
      <c r="T45" s="11" t="s">
        <v>142</v>
      </c>
      <c r="U45" s="11" t="s">
        <v>150</v>
      </c>
      <c r="V45" s="12" t="s">
        <v>153</v>
      </c>
    </row>
    <row r="46" spans="1:22" s="5" customFormat="1" ht="8.25">
      <c r="A46" s="1">
        <v>9996</v>
      </c>
      <c r="B46" s="44" t="s">
        <v>2</v>
      </c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38"/>
    </row>
    <row r="47" spans="1:22" s="24" customFormat="1" ht="8.25">
      <c r="A47" s="18">
        <f aca="true" t="shared" si="2" ref="A47:A54">SUM(0+D47)</f>
        <v>391.37</v>
      </c>
      <c r="B47" s="19" t="s">
        <v>28</v>
      </c>
      <c r="C47" s="20" t="s">
        <v>29</v>
      </c>
      <c r="D47" s="21">
        <v>391.37</v>
      </c>
      <c r="E47" s="22">
        <v>134.26</v>
      </c>
      <c r="F47" s="22">
        <v>62.4</v>
      </c>
      <c r="G47" s="22"/>
      <c r="H47" s="22">
        <v>28.08</v>
      </c>
      <c r="I47" s="22"/>
      <c r="J47" s="22">
        <v>45.8</v>
      </c>
      <c r="K47" s="22"/>
      <c r="L47" s="22"/>
      <c r="M47" s="22"/>
      <c r="N47" s="22"/>
      <c r="O47" s="22">
        <v>44.1</v>
      </c>
      <c r="P47" s="22"/>
      <c r="Q47" s="22"/>
      <c r="R47" s="22"/>
      <c r="S47" s="22"/>
      <c r="T47" s="22"/>
      <c r="U47" s="22">
        <v>104.81</v>
      </c>
      <c r="V47" s="22"/>
    </row>
    <row r="48" spans="1:22" s="24" customFormat="1" ht="8.25">
      <c r="A48" s="18">
        <f t="shared" si="2"/>
        <v>102.88</v>
      </c>
      <c r="B48" s="19" t="s">
        <v>26</v>
      </c>
      <c r="C48" s="20" t="s">
        <v>27</v>
      </c>
      <c r="D48" s="21">
        <v>102.88</v>
      </c>
      <c r="E48" s="22">
        <v>15.68</v>
      </c>
      <c r="F48" s="22">
        <v>8.45</v>
      </c>
      <c r="G48" s="22"/>
      <c r="H48" s="22"/>
      <c r="I48" s="22"/>
      <c r="J48" s="22"/>
      <c r="K48" s="22"/>
      <c r="L48" s="22"/>
      <c r="M48" s="22"/>
      <c r="N48" s="22"/>
      <c r="O48" s="22">
        <v>29.4</v>
      </c>
      <c r="P48" s="22"/>
      <c r="Q48" s="22"/>
      <c r="R48" s="22"/>
      <c r="S48" s="22"/>
      <c r="T48" s="22"/>
      <c r="U48" s="22">
        <v>49.35</v>
      </c>
      <c r="V48" s="22"/>
    </row>
    <row r="49" spans="1:22" s="24" customFormat="1" ht="8.25">
      <c r="A49" s="18">
        <f t="shared" si="2"/>
        <v>93.08</v>
      </c>
      <c r="B49" s="19" t="s">
        <v>88</v>
      </c>
      <c r="C49" s="20" t="s">
        <v>5</v>
      </c>
      <c r="D49" s="21">
        <v>93.08</v>
      </c>
      <c r="E49" s="21"/>
      <c r="F49" s="21"/>
      <c r="G49" s="21"/>
      <c r="H49" s="21"/>
      <c r="I49" s="21"/>
      <c r="J49" s="21">
        <v>18.32</v>
      </c>
      <c r="K49" s="21"/>
      <c r="L49" s="21"/>
      <c r="M49" s="21">
        <v>8.64</v>
      </c>
      <c r="N49" s="21"/>
      <c r="O49" s="21"/>
      <c r="P49" s="21"/>
      <c r="Q49" s="21"/>
      <c r="R49" s="21"/>
      <c r="S49" s="21"/>
      <c r="T49" s="21">
        <v>26.22</v>
      </c>
      <c r="U49" s="21"/>
      <c r="V49" s="21">
        <v>39.9</v>
      </c>
    </row>
    <row r="50" spans="1:22" s="24" customFormat="1" ht="8.25">
      <c r="A50" s="18">
        <f>SUM(0+D50)</f>
        <v>60.07</v>
      </c>
      <c r="B50" s="19" t="s">
        <v>64</v>
      </c>
      <c r="C50" s="20" t="s">
        <v>24</v>
      </c>
      <c r="D50" s="21">
        <v>60.07</v>
      </c>
      <c r="E50" s="22">
        <v>6.86</v>
      </c>
      <c r="F50" s="22">
        <v>16.9</v>
      </c>
      <c r="G50" s="22"/>
      <c r="H50" s="22">
        <v>8.06</v>
      </c>
      <c r="I50" s="22"/>
      <c r="J50" s="22">
        <v>16.03</v>
      </c>
      <c r="K50" s="22"/>
      <c r="L50" s="22"/>
      <c r="M50" s="22"/>
      <c r="N50" s="22"/>
      <c r="O50" s="22">
        <v>4.2</v>
      </c>
      <c r="P50" s="22"/>
      <c r="Q50" s="22"/>
      <c r="R50" s="22"/>
      <c r="S50" s="22"/>
      <c r="T50" s="22"/>
      <c r="U50" s="22">
        <v>12.22</v>
      </c>
      <c r="V50" s="22"/>
    </row>
    <row r="51" spans="1:22" s="24" customFormat="1" ht="8.25">
      <c r="A51" s="18">
        <f>SUM(0+D51)</f>
        <v>21.86</v>
      </c>
      <c r="B51" s="19" t="s">
        <v>54</v>
      </c>
      <c r="C51" s="20" t="s">
        <v>39</v>
      </c>
      <c r="D51" s="21">
        <v>21.86</v>
      </c>
      <c r="E51" s="22">
        <v>7.84</v>
      </c>
      <c r="F51" s="22">
        <v>3.9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>
        <v>10.12</v>
      </c>
      <c r="U51" s="22"/>
      <c r="V51" s="22"/>
    </row>
    <row r="52" spans="1:22" s="24" customFormat="1" ht="8.25">
      <c r="A52" s="18"/>
      <c r="B52" s="44" t="s">
        <v>37</v>
      </c>
      <c r="C52" s="15"/>
      <c r="D52" s="4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41"/>
    </row>
    <row r="53" spans="1:22" s="24" customFormat="1" ht="8.25">
      <c r="A53" s="18">
        <f>SUM(0+D53)</f>
        <v>20.24</v>
      </c>
      <c r="B53" s="19" t="s">
        <v>145</v>
      </c>
      <c r="C53" s="20" t="s">
        <v>39</v>
      </c>
      <c r="D53" s="21">
        <v>20.24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>
        <v>20.24</v>
      </c>
      <c r="U53" s="22"/>
      <c r="V53" s="22"/>
    </row>
    <row r="54" spans="1:22" s="24" customFormat="1" ht="8.25">
      <c r="A54" s="18">
        <f t="shared" si="2"/>
        <v>9.2</v>
      </c>
      <c r="B54" s="19" t="s">
        <v>146</v>
      </c>
      <c r="C54" s="20" t="s">
        <v>39</v>
      </c>
      <c r="D54" s="21">
        <v>9.2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>
        <v>9.2</v>
      </c>
      <c r="U54" s="22"/>
      <c r="V54" s="22"/>
    </row>
  </sheetData>
  <sheetProtection password="CC6F" sheet="1" objects="1" scenarios="1"/>
  <printOptions/>
  <pageMargins left="0" right="0" top="0.840551181" bottom="0.196850393700787" header="0.31496063" footer="0.511811023622047"/>
  <pageSetup horizontalDpi="300" verticalDpi="300" orientation="landscape" paperSize="9" r:id="rId1"/>
  <headerFooter alignWithMargins="0">
    <oddHeader>&amp;CRANKING NORDESTINO DAS RAÇAS PÔNEI - 2004
RAÇA PÔNEI BRASILEIRO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38">
      <selection activeCell="A1" sqref="A1:IV65"/>
    </sheetView>
  </sheetViews>
  <sheetFormatPr defaultColWidth="9.140625" defaultRowHeight="8.25" customHeight="1"/>
  <cols>
    <col min="1" max="1" width="23.28125" style="0" customWidth="1"/>
    <col min="2" max="2" width="4.57421875" style="0" customWidth="1"/>
    <col min="3" max="3" width="6.421875" style="0" customWidth="1"/>
    <col min="4" max="17" width="8.57421875" style="0" customWidth="1"/>
    <col min="18" max="18" width="6.140625" style="0" customWidth="1"/>
    <col min="19" max="19" width="6.421875" style="0" customWidth="1"/>
    <col min="20" max="20" width="7.57421875" style="0" customWidth="1"/>
  </cols>
  <sheetData>
    <row r="1" spans="1:18" s="5" customFormat="1" ht="8.25">
      <c r="A1" s="61"/>
      <c r="B1" s="2" t="s">
        <v>4</v>
      </c>
      <c r="C1" s="3" t="s">
        <v>1</v>
      </c>
      <c r="D1" s="3" t="s">
        <v>0</v>
      </c>
      <c r="E1" s="3" t="s">
        <v>55</v>
      </c>
      <c r="F1" s="3" t="s">
        <v>50</v>
      </c>
      <c r="G1" s="3" t="s">
        <v>49</v>
      </c>
      <c r="H1" s="3" t="s">
        <v>125</v>
      </c>
      <c r="I1" s="3" t="s">
        <v>178</v>
      </c>
      <c r="J1" s="3" t="s">
        <v>48</v>
      </c>
      <c r="K1" s="3" t="s">
        <v>197</v>
      </c>
      <c r="L1" s="3" t="s">
        <v>182</v>
      </c>
      <c r="M1" s="3" t="s">
        <v>128</v>
      </c>
      <c r="N1" s="3" t="s">
        <v>207</v>
      </c>
      <c r="O1" s="3" t="s">
        <v>51</v>
      </c>
      <c r="P1" s="3" t="s">
        <v>199</v>
      </c>
      <c r="Q1" s="3" t="s">
        <v>192</v>
      </c>
      <c r="R1" s="3" t="s">
        <v>201</v>
      </c>
    </row>
    <row r="2" spans="1:18" s="5" customFormat="1" ht="8.25">
      <c r="A2" s="63" t="s">
        <v>36</v>
      </c>
      <c r="B2" s="6"/>
      <c r="C2" s="7"/>
      <c r="D2" s="7" t="s">
        <v>157</v>
      </c>
      <c r="E2" s="8" t="s">
        <v>165</v>
      </c>
      <c r="F2" s="8" t="s">
        <v>168</v>
      </c>
      <c r="G2" s="8" t="s">
        <v>170</v>
      </c>
      <c r="H2" s="8" t="s">
        <v>172</v>
      </c>
      <c r="I2" s="8" t="s">
        <v>179</v>
      </c>
      <c r="J2" s="8" t="s">
        <v>180</v>
      </c>
      <c r="K2" s="8" t="s">
        <v>198</v>
      </c>
      <c r="L2" s="8" t="s">
        <v>183</v>
      </c>
      <c r="M2" s="8" t="s">
        <v>186</v>
      </c>
      <c r="N2" s="8" t="s">
        <v>208</v>
      </c>
      <c r="O2" s="8" t="s">
        <v>190</v>
      </c>
      <c r="P2" s="8" t="s">
        <v>200</v>
      </c>
      <c r="Q2" s="8" t="s">
        <v>193</v>
      </c>
      <c r="R2" s="8" t="s">
        <v>202</v>
      </c>
    </row>
    <row r="3" spans="1:18" s="13" customFormat="1" ht="8.25">
      <c r="A3" s="62"/>
      <c r="B3" s="10"/>
      <c r="C3" s="11"/>
      <c r="D3" s="11">
        <f>1.39+0.27</f>
        <v>1.66</v>
      </c>
      <c r="E3" s="11">
        <v>0.63</v>
      </c>
      <c r="F3" s="11">
        <v>0.39</v>
      </c>
      <c r="G3" s="11">
        <v>0.27</v>
      </c>
      <c r="H3" s="11">
        <v>1.13</v>
      </c>
      <c r="I3" s="11">
        <v>0.59</v>
      </c>
      <c r="J3" s="11">
        <v>0.92</v>
      </c>
      <c r="K3" s="11">
        <v>0.37</v>
      </c>
      <c r="L3" s="11">
        <v>0.93</v>
      </c>
      <c r="M3" s="11">
        <v>0.64</v>
      </c>
      <c r="N3" s="11">
        <v>0.78</v>
      </c>
      <c r="O3" s="11">
        <v>0.36</v>
      </c>
      <c r="P3" s="11">
        <v>0.81</v>
      </c>
      <c r="Q3" s="11" t="s">
        <v>194</v>
      </c>
      <c r="R3" s="11">
        <v>0.84</v>
      </c>
    </row>
    <row r="4" spans="1:18" s="5" customFormat="1" ht="8.25">
      <c r="A4" s="44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8"/>
    </row>
    <row r="5" spans="1:18" s="24" customFormat="1" ht="8.25">
      <c r="A5" s="19" t="s">
        <v>10</v>
      </c>
      <c r="B5" s="20" t="s">
        <v>7</v>
      </c>
      <c r="C5" s="21">
        <v>1228.47</v>
      </c>
      <c r="D5" s="65">
        <f>313.74+31.37</f>
        <v>345.11</v>
      </c>
      <c r="E5" s="25">
        <v>20.79</v>
      </c>
      <c r="F5" s="25">
        <f>104.91</f>
        <v>104.91</v>
      </c>
      <c r="G5" s="25"/>
      <c r="H5" s="65">
        <f>232.78+23.27</f>
        <v>256.05</v>
      </c>
      <c r="I5" s="25">
        <v>28.91</v>
      </c>
      <c r="J5" s="65">
        <v>263.12</v>
      </c>
      <c r="K5" s="25"/>
      <c r="L5" s="65">
        <f>229.71+22.97</f>
        <v>252.68</v>
      </c>
      <c r="M5" s="25">
        <v>19.84</v>
      </c>
      <c r="N5" s="25"/>
      <c r="O5" s="65"/>
      <c r="P5" s="65">
        <v>135.43</v>
      </c>
      <c r="Q5" s="25">
        <v>4.86</v>
      </c>
      <c r="R5" s="25">
        <v>6.72</v>
      </c>
    </row>
    <row r="6" spans="1:18" s="24" customFormat="1" ht="8.25" customHeight="1">
      <c r="A6" s="19" t="s">
        <v>64</v>
      </c>
      <c r="B6" s="20" t="s">
        <v>24</v>
      </c>
      <c r="C6" s="21">
        <v>956.47</v>
      </c>
      <c r="D6" s="65">
        <f>111.22+11.12</f>
        <v>122.34</v>
      </c>
      <c r="E6" s="25">
        <v>175.14</v>
      </c>
      <c r="F6" s="25"/>
      <c r="G6" s="25">
        <v>10.26</v>
      </c>
      <c r="H6" s="25"/>
      <c r="I6" s="25">
        <f>182.31</f>
        <v>182.31</v>
      </c>
      <c r="J6" s="25"/>
      <c r="K6" s="25"/>
      <c r="L6" s="25"/>
      <c r="M6" s="25">
        <v>227.2</v>
      </c>
      <c r="N6" s="25"/>
      <c r="O6" s="25"/>
      <c r="P6" s="25">
        <v>41.31</v>
      </c>
      <c r="Q6" s="25">
        <v>156.06</v>
      </c>
      <c r="R6" s="25">
        <v>249.48</v>
      </c>
    </row>
    <row r="7" spans="1:18" s="24" customFormat="1" ht="8.25">
      <c r="A7" s="19" t="s">
        <v>3</v>
      </c>
      <c r="B7" s="20" t="s">
        <v>7</v>
      </c>
      <c r="C7" s="21">
        <v>920.08</v>
      </c>
      <c r="D7" s="64">
        <f>317.06+31.7</f>
        <v>348.76</v>
      </c>
      <c r="E7" s="23"/>
      <c r="F7" s="23">
        <f>127.92</f>
        <v>127.92</v>
      </c>
      <c r="G7" s="23"/>
      <c r="H7" s="64">
        <f>227.13+22.71</f>
        <v>249.84</v>
      </c>
      <c r="I7" s="23">
        <v>4.72</v>
      </c>
      <c r="J7" s="23">
        <v>68.08</v>
      </c>
      <c r="K7" s="23">
        <v>34.04</v>
      </c>
      <c r="L7" s="64">
        <f>95.79+9.57</f>
        <v>105.36000000000001</v>
      </c>
      <c r="M7" s="23">
        <v>48.64</v>
      </c>
      <c r="N7" s="23"/>
      <c r="O7" s="64"/>
      <c r="P7" s="64">
        <v>88.2</v>
      </c>
      <c r="Q7" s="23">
        <v>9.72</v>
      </c>
      <c r="R7" s="23">
        <v>15.12</v>
      </c>
    </row>
    <row r="8" spans="1:18" s="24" customFormat="1" ht="8.25">
      <c r="A8" s="19" t="s">
        <v>26</v>
      </c>
      <c r="B8" s="20" t="s">
        <v>27</v>
      </c>
      <c r="C8" s="21">
        <v>895.88</v>
      </c>
      <c r="D8" s="64">
        <f>121.18+12.11</f>
        <v>133.29000000000002</v>
      </c>
      <c r="E8" s="64">
        <f>103.32+10.33</f>
        <v>113.64999999999999</v>
      </c>
      <c r="F8" s="23"/>
      <c r="G8" s="23"/>
      <c r="H8" s="23"/>
      <c r="I8" s="64">
        <f>107.38+10.73</f>
        <v>118.11</v>
      </c>
      <c r="J8" s="23"/>
      <c r="K8" s="23"/>
      <c r="L8" s="23"/>
      <c r="M8" s="64">
        <f>167.04+16.7</f>
        <v>183.73999999999998</v>
      </c>
      <c r="N8" s="64"/>
      <c r="O8" s="23"/>
      <c r="P8" s="23"/>
      <c r="Q8" s="64">
        <f>174.42+17.44</f>
        <v>191.85999999999999</v>
      </c>
      <c r="R8" s="23">
        <v>268.88</v>
      </c>
    </row>
    <row r="9" spans="1:18" s="24" customFormat="1" ht="8.25">
      <c r="A9" s="19" t="s">
        <v>42</v>
      </c>
      <c r="B9" s="20" t="s">
        <v>41</v>
      </c>
      <c r="C9" s="21">
        <f>SUM(D9:R9)</f>
        <v>618.61</v>
      </c>
      <c r="D9" s="23"/>
      <c r="E9" s="23"/>
      <c r="F9" s="23"/>
      <c r="G9" s="23"/>
      <c r="H9" s="23">
        <v>265.55</v>
      </c>
      <c r="I9" s="23"/>
      <c r="J9" s="64">
        <v>196.32</v>
      </c>
      <c r="K9" s="23"/>
      <c r="L9" s="64">
        <f>112.53+11.25</f>
        <v>123.78</v>
      </c>
      <c r="M9" s="23"/>
      <c r="N9" s="23"/>
      <c r="O9" s="64"/>
      <c r="P9" s="64">
        <v>32.96</v>
      </c>
      <c r="Q9" s="23"/>
      <c r="R9" s="23"/>
    </row>
    <row r="10" spans="1:18" s="24" customFormat="1" ht="8.25">
      <c r="A10" s="44" t="s">
        <v>37</v>
      </c>
      <c r="B10" s="15"/>
      <c r="C10" s="40"/>
      <c r="D10" s="52"/>
      <c r="E10" s="52"/>
      <c r="F10" s="52"/>
      <c r="G10" s="52"/>
      <c r="H10" s="52"/>
      <c r="I10" s="52"/>
      <c r="J10" s="52"/>
      <c r="K10" s="52"/>
      <c r="L10" s="73"/>
      <c r="M10" s="52"/>
      <c r="N10" s="52"/>
      <c r="O10" s="73"/>
      <c r="P10" s="73"/>
      <c r="Q10" s="52"/>
      <c r="R10" s="55"/>
    </row>
    <row r="11" spans="1:18" s="24" customFormat="1" ht="8.25">
      <c r="A11" s="19" t="s">
        <v>13</v>
      </c>
      <c r="B11" s="20" t="s">
        <v>9</v>
      </c>
      <c r="C11" s="21">
        <v>536.12</v>
      </c>
      <c r="D11" s="23">
        <v>217.46</v>
      </c>
      <c r="E11" s="23">
        <v>57.33</v>
      </c>
      <c r="F11" s="23"/>
      <c r="G11" s="23">
        <v>33.21</v>
      </c>
      <c r="H11" s="23"/>
      <c r="I11" s="23"/>
      <c r="J11" s="23"/>
      <c r="K11" s="23">
        <v>72.15</v>
      </c>
      <c r="L11" s="23">
        <f>128.34</f>
        <v>128.34</v>
      </c>
      <c r="M11" s="23"/>
      <c r="N11" s="23"/>
      <c r="O11" s="23">
        <v>60.84</v>
      </c>
      <c r="P11" s="23">
        <v>32.4</v>
      </c>
      <c r="Q11" s="23"/>
      <c r="R11" s="23"/>
    </row>
    <row r="12" spans="1:18" s="24" customFormat="1" ht="8.25">
      <c r="A12" s="19" t="s">
        <v>20</v>
      </c>
      <c r="B12" s="20" t="s">
        <v>15</v>
      </c>
      <c r="C12" s="21">
        <f>SUM(D12:R12)</f>
        <v>532.3199999999999</v>
      </c>
      <c r="D12" s="25"/>
      <c r="E12" s="25"/>
      <c r="F12" s="25"/>
      <c r="G12" s="25"/>
      <c r="H12" s="25"/>
      <c r="I12" s="25"/>
      <c r="J12" s="65">
        <v>257.04</v>
      </c>
      <c r="K12" s="25"/>
      <c r="L12" s="25">
        <f>275.28</f>
        <v>275.28</v>
      </c>
      <c r="M12" s="25"/>
      <c r="N12" s="25"/>
      <c r="O12" s="25"/>
      <c r="P12" s="25"/>
      <c r="Q12" s="25"/>
      <c r="R12" s="25"/>
    </row>
    <row r="13" spans="1:18" s="24" customFormat="1" ht="8.25">
      <c r="A13" s="19" t="s">
        <v>80</v>
      </c>
      <c r="B13" s="20" t="s">
        <v>7</v>
      </c>
      <c r="C13" s="21">
        <f>SUM(D13:R13)</f>
        <v>411.7</v>
      </c>
      <c r="D13" s="64">
        <f>151.06+15.1</f>
        <v>166.16</v>
      </c>
      <c r="E13" s="23"/>
      <c r="F13" s="23">
        <v>35.1</v>
      </c>
      <c r="G13" s="23"/>
      <c r="H13" s="64">
        <f>98.31+9.83</f>
        <v>108.14</v>
      </c>
      <c r="I13" s="23"/>
      <c r="J13" s="23"/>
      <c r="K13" s="23"/>
      <c r="L13" s="64">
        <f>93+9.3</f>
        <v>102.3</v>
      </c>
      <c r="M13" s="23"/>
      <c r="N13" s="23"/>
      <c r="O13" s="64"/>
      <c r="P13" s="64"/>
      <c r="Q13" s="23"/>
      <c r="R13" s="23"/>
    </row>
    <row r="14" spans="1:18" s="24" customFormat="1" ht="8.25">
      <c r="A14" s="19" t="s">
        <v>46</v>
      </c>
      <c r="B14" s="20" t="s">
        <v>19</v>
      </c>
      <c r="C14" s="21">
        <v>390.99</v>
      </c>
      <c r="D14" s="23"/>
      <c r="E14" s="23"/>
      <c r="F14" s="23"/>
      <c r="G14" s="23"/>
      <c r="H14" s="23">
        <f>32.77</f>
        <v>32.77</v>
      </c>
      <c r="I14" s="23"/>
      <c r="J14" s="23"/>
      <c r="K14" s="23"/>
      <c r="L14" s="23"/>
      <c r="M14" s="23">
        <v>24.32</v>
      </c>
      <c r="N14" s="64">
        <f>181.74+18.17</f>
        <v>199.91000000000003</v>
      </c>
      <c r="O14" s="23">
        <v>3.24</v>
      </c>
      <c r="P14" s="23"/>
      <c r="Q14" s="23">
        <v>19.44</v>
      </c>
      <c r="R14" s="23">
        <v>132.72</v>
      </c>
    </row>
    <row r="15" spans="1:18" s="24" customFormat="1" ht="8.25">
      <c r="A15" s="19" t="s">
        <v>28</v>
      </c>
      <c r="B15" s="20" t="s">
        <v>29</v>
      </c>
      <c r="C15" s="21">
        <v>358.08</v>
      </c>
      <c r="D15" s="64">
        <f>131.14+13.11</f>
        <v>144.25</v>
      </c>
      <c r="E15" s="64">
        <f>45.36+4.53</f>
        <v>49.89</v>
      </c>
      <c r="F15" s="23"/>
      <c r="G15" s="23"/>
      <c r="H15" s="23"/>
      <c r="I15" s="64">
        <f>78.47+7.84</f>
        <v>86.31</v>
      </c>
      <c r="J15" s="23"/>
      <c r="K15" s="23"/>
      <c r="L15" s="23">
        <f>30.69</f>
        <v>30.69</v>
      </c>
      <c r="M15" s="64">
        <f>30.08+3</f>
        <v>33.08</v>
      </c>
      <c r="N15" s="64"/>
      <c r="O15" s="23"/>
      <c r="P15" s="23">
        <v>12.15</v>
      </c>
      <c r="Q15" s="64">
        <f>40.5+4.05</f>
        <v>44.55</v>
      </c>
      <c r="R15" s="23">
        <v>2.77</v>
      </c>
    </row>
    <row r="16" spans="1:18" s="24" customFormat="1" ht="8.25">
      <c r="A16" s="44" t="s">
        <v>38</v>
      </c>
      <c r="B16" s="15"/>
      <c r="C16" s="40"/>
      <c r="D16" s="7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73"/>
      <c r="P16" s="73"/>
      <c r="Q16" s="52"/>
      <c r="R16" s="55"/>
    </row>
    <row r="17" spans="1:18" s="24" customFormat="1" ht="8.25">
      <c r="A17" s="19" t="s">
        <v>43</v>
      </c>
      <c r="B17" s="20" t="s">
        <v>9</v>
      </c>
      <c r="C17" s="21">
        <v>292.95</v>
      </c>
      <c r="D17" s="64">
        <f>73.04+7.3</f>
        <v>80.34</v>
      </c>
      <c r="E17" s="23">
        <v>70.56</v>
      </c>
      <c r="F17" s="23"/>
      <c r="G17" s="23">
        <v>41.85</v>
      </c>
      <c r="H17" s="23"/>
      <c r="I17" s="23">
        <v>15.34</v>
      </c>
      <c r="J17" s="23"/>
      <c r="K17" s="23">
        <v>13.32</v>
      </c>
      <c r="L17" s="23"/>
      <c r="M17" s="23">
        <v>33.28</v>
      </c>
      <c r="N17" s="23"/>
      <c r="O17" s="64">
        <f>60.84+6.08</f>
        <v>66.92</v>
      </c>
      <c r="P17" s="64"/>
      <c r="Q17" s="23"/>
      <c r="R17" s="23"/>
    </row>
    <row r="18" spans="1:18" s="24" customFormat="1" ht="8.25">
      <c r="A18" s="19" t="s">
        <v>156</v>
      </c>
      <c r="B18" s="20" t="s">
        <v>5</v>
      </c>
      <c r="C18" s="21">
        <f>SUM(D18:R18)</f>
        <v>284.7</v>
      </c>
      <c r="D18" s="65">
        <f>169.32+16.93</f>
        <v>186.25</v>
      </c>
      <c r="E18" s="25"/>
      <c r="F18" s="25"/>
      <c r="G18" s="25"/>
      <c r="H18" s="25"/>
      <c r="I18" s="25"/>
      <c r="J18" s="25"/>
      <c r="K18" s="25">
        <v>59.57</v>
      </c>
      <c r="L18" s="25"/>
      <c r="M18" s="25"/>
      <c r="N18" s="25"/>
      <c r="O18" s="25"/>
      <c r="P18" s="25">
        <v>38.88</v>
      </c>
      <c r="Q18" s="25"/>
      <c r="R18" s="25"/>
    </row>
    <row r="19" spans="1:18" s="24" customFormat="1" ht="8.25">
      <c r="A19" s="19" t="s">
        <v>188</v>
      </c>
      <c r="B19" s="20" t="s">
        <v>24</v>
      </c>
      <c r="C19" s="21">
        <v>283.53</v>
      </c>
      <c r="D19" s="23">
        <v>26.56</v>
      </c>
      <c r="E19" s="23">
        <v>8.19</v>
      </c>
      <c r="F19" s="23"/>
      <c r="G19" s="23"/>
      <c r="H19" s="23"/>
      <c r="I19" s="64">
        <f>68.44+6.84</f>
        <v>75.28</v>
      </c>
      <c r="J19" s="23"/>
      <c r="K19" s="23"/>
      <c r="L19" s="23"/>
      <c r="M19" s="64">
        <f>51.84+5.18</f>
        <v>57.02</v>
      </c>
      <c r="N19" s="64"/>
      <c r="O19" s="23"/>
      <c r="P19" s="23">
        <v>2.43</v>
      </c>
      <c r="Q19" s="64">
        <f>59.4+0.59</f>
        <v>59.99</v>
      </c>
      <c r="R19" s="23">
        <v>5.88</v>
      </c>
    </row>
    <row r="20" spans="1:18" s="24" customFormat="1" ht="8.25">
      <c r="A20" s="19" t="s">
        <v>66</v>
      </c>
      <c r="B20" s="20" t="s">
        <v>9</v>
      </c>
      <c r="C20" s="21">
        <f>SUM(D20:R20)</f>
        <v>276.98</v>
      </c>
      <c r="D20" s="64">
        <f>102.92+10.29</f>
        <v>113.21000000000001</v>
      </c>
      <c r="E20" s="23">
        <v>61.11</v>
      </c>
      <c r="F20" s="23"/>
      <c r="G20" s="23">
        <v>33.75</v>
      </c>
      <c r="H20" s="23"/>
      <c r="I20" s="23"/>
      <c r="J20" s="23"/>
      <c r="K20" s="23">
        <v>5.55</v>
      </c>
      <c r="L20" s="23"/>
      <c r="M20" s="23"/>
      <c r="N20" s="23"/>
      <c r="O20" s="64">
        <f>57.6+5.76</f>
        <v>63.36</v>
      </c>
      <c r="P20" s="64"/>
      <c r="Q20" s="23"/>
      <c r="R20" s="23"/>
    </row>
    <row r="21" spans="1:18" s="24" customFormat="1" ht="8.25">
      <c r="A21" s="19" t="s">
        <v>21</v>
      </c>
      <c r="B21" s="20" t="s">
        <v>15</v>
      </c>
      <c r="C21" s="21">
        <f>SUM(D21:R21)</f>
        <v>261.77</v>
      </c>
      <c r="D21" s="23"/>
      <c r="E21" s="23"/>
      <c r="F21" s="23"/>
      <c r="G21" s="23"/>
      <c r="H21" s="23"/>
      <c r="I21" s="23"/>
      <c r="J21" s="23">
        <v>147.2</v>
      </c>
      <c r="K21" s="23"/>
      <c r="L21" s="64">
        <f>104.16+10.41</f>
        <v>114.57</v>
      </c>
      <c r="M21" s="23"/>
      <c r="N21" s="23"/>
      <c r="O21" s="64"/>
      <c r="P21" s="64"/>
      <c r="Q21" s="23"/>
      <c r="R21" s="23"/>
    </row>
    <row r="23" spans="1:18" s="5" customFormat="1" ht="8.25" customHeight="1">
      <c r="A23" s="61"/>
      <c r="B23" s="2" t="s">
        <v>4</v>
      </c>
      <c r="C23" s="3" t="s">
        <v>1</v>
      </c>
      <c r="D23" s="3" t="s">
        <v>0</v>
      </c>
      <c r="E23" s="3" t="s">
        <v>55</v>
      </c>
      <c r="F23" s="3" t="s">
        <v>50</v>
      </c>
      <c r="G23" s="3" t="s">
        <v>49</v>
      </c>
      <c r="H23" s="3" t="s">
        <v>125</v>
      </c>
      <c r="I23" s="3" t="s">
        <v>178</v>
      </c>
      <c r="J23" s="3" t="s">
        <v>48</v>
      </c>
      <c r="K23" s="3" t="s">
        <v>197</v>
      </c>
      <c r="L23" s="3" t="s">
        <v>182</v>
      </c>
      <c r="M23" s="3" t="s">
        <v>185</v>
      </c>
      <c r="N23" s="3" t="s">
        <v>207</v>
      </c>
      <c r="O23" s="3" t="s">
        <v>51</v>
      </c>
      <c r="P23" s="3" t="s">
        <v>199</v>
      </c>
      <c r="Q23" s="3" t="s">
        <v>192</v>
      </c>
      <c r="R23" s="3" t="s">
        <v>201</v>
      </c>
    </row>
    <row r="24" spans="1:18" s="5" customFormat="1" ht="8.25" customHeight="1">
      <c r="A24" s="63" t="s">
        <v>35</v>
      </c>
      <c r="B24" s="6"/>
      <c r="C24" s="7"/>
      <c r="D24" s="7" t="s">
        <v>157</v>
      </c>
      <c r="E24" s="8" t="s">
        <v>165</v>
      </c>
      <c r="F24" s="8" t="s">
        <v>168</v>
      </c>
      <c r="G24" s="8" t="s">
        <v>170</v>
      </c>
      <c r="H24" s="8" t="s">
        <v>172</v>
      </c>
      <c r="I24" s="8" t="s">
        <v>179</v>
      </c>
      <c r="J24" s="8" t="s">
        <v>180</v>
      </c>
      <c r="K24" s="8" t="s">
        <v>198</v>
      </c>
      <c r="L24" s="8" t="s">
        <v>183</v>
      </c>
      <c r="M24" s="8" t="s">
        <v>186</v>
      </c>
      <c r="N24" s="8" t="s">
        <v>208</v>
      </c>
      <c r="O24" s="8" t="s">
        <v>190</v>
      </c>
      <c r="P24" s="8" t="s">
        <v>200</v>
      </c>
      <c r="Q24" s="8" t="s">
        <v>193</v>
      </c>
      <c r="R24" s="8" t="s">
        <v>202</v>
      </c>
    </row>
    <row r="25" spans="1:18" s="13" customFormat="1" ht="8.25" customHeight="1">
      <c r="A25" s="62"/>
      <c r="B25" s="10"/>
      <c r="C25" s="11"/>
      <c r="D25" s="11">
        <f>1.39+0.27</f>
        <v>1.66</v>
      </c>
      <c r="E25" s="11" t="s">
        <v>166</v>
      </c>
      <c r="F25" s="11" t="s">
        <v>167</v>
      </c>
      <c r="G25" s="11" t="s">
        <v>116</v>
      </c>
      <c r="H25" s="11" t="s">
        <v>171</v>
      </c>
      <c r="I25" s="11" t="s">
        <v>137</v>
      </c>
      <c r="J25" s="11" t="s">
        <v>181</v>
      </c>
      <c r="K25" s="11">
        <v>0.37</v>
      </c>
      <c r="L25" s="11" t="s">
        <v>184</v>
      </c>
      <c r="M25" s="11" t="s">
        <v>187</v>
      </c>
      <c r="N25" s="11">
        <v>0.78</v>
      </c>
      <c r="O25" s="11" t="s">
        <v>191</v>
      </c>
      <c r="P25" s="11">
        <v>0.81</v>
      </c>
      <c r="Q25" s="11" t="s">
        <v>194</v>
      </c>
      <c r="R25" s="11">
        <v>0.84</v>
      </c>
    </row>
    <row r="26" spans="1:18" s="5" customFormat="1" ht="8.25" customHeight="1">
      <c r="A26" s="44" t="s">
        <v>2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8"/>
    </row>
    <row r="27" spans="1:18" s="24" customFormat="1" ht="8.25" customHeight="1">
      <c r="A27" s="19" t="s">
        <v>20</v>
      </c>
      <c r="B27" s="20" t="s">
        <v>15</v>
      </c>
      <c r="C27" s="21">
        <v>1270.51</v>
      </c>
      <c r="D27" s="22">
        <v>358.56</v>
      </c>
      <c r="E27" s="23">
        <v>48.51</v>
      </c>
      <c r="F27" s="23">
        <v>16.38</v>
      </c>
      <c r="G27" s="23">
        <v>17.28</v>
      </c>
      <c r="H27" s="23">
        <v>168.37</v>
      </c>
      <c r="I27" s="22">
        <v>44.25</v>
      </c>
      <c r="J27" s="22">
        <v>316.48</v>
      </c>
      <c r="K27" s="22">
        <v>29.23</v>
      </c>
      <c r="L27" s="22">
        <f>370.14</f>
        <v>370.14</v>
      </c>
      <c r="M27" s="22">
        <v>56.96</v>
      </c>
      <c r="N27" s="22"/>
      <c r="O27" s="22">
        <v>11.88</v>
      </c>
      <c r="P27" s="22">
        <v>47.79</v>
      </c>
      <c r="Q27" s="22">
        <v>28.08</v>
      </c>
      <c r="R27" s="22">
        <v>37.8</v>
      </c>
    </row>
    <row r="28" spans="1:18" s="24" customFormat="1" ht="8.25" customHeight="1">
      <c r="A28" s="19" t="s">
        <v>160</v>
      </c>
      <c r="B28" s="20" t="s">
        <v>15</v>
      </c>
      <c r="C28" s="21">
        <v>623.34</v>
      </c>
      <c r="D28" s="22">
        <v>139.44</v>
      </c>
      <c r="E28" s="23">
        <v>35.28</v>
      </c>
      <c r="F28" s="23">
        <f>56.16</f>
        <v>56.16</v>
      </c>
      <c r="G28" s="23"/>
      <c r="H28" s="23">
        <v>138.99</v>
      </c>
      <c r="I28" s="22">
        <v>31.86</v>
      </c>
      <c r="J28" s="22">
        <v>129.72</v>
      </c>
      <c r="K28" s="22">
        <v>25.16</v>
      </c>
      <c r="L28" s="22">
        <v>159.03</v>
      </c>
      <c r="M28" s="22">
        <v>37.76</v>
      </c>
      <c r="N28" s="22"/>
      <c r="O28" s="22"/>
      <c r="P28" s="22">
        <v>51.84</v>
      </c>
      <c r="Q28" s="22">
        <v>28.62</v>
      </c>
      <c r="R28" s="22">
        <v>47.04</v>
      </c>
    </row>
    <row r="29" spans="1:18" s="24" customFormat="1" ht="8.25" customHeight="1">
      <c r="A29" s="19" t="s">
        <v>10</v>
      </c>
      <c r="B29" s="20" t="s">
        <v>7</v>
      </c>
      <c r="C29" s="21">
        <v>618.41</v>
      </c>
      <c r="D29" s="22">
        <v>146.08</v>
      </c>
      <c r="E29" s="23">
        <v>25.2</v>
      </c>
      <c r="F29" s="23">
        <f>58.89</f>
        <v>58.89</v>
      </c>
      <c r="G29" s="23"/>
      <c r="H29" s="23">
        <v>115.26</v>
      </c>
      <c r="I29" s="22">
        <v>50.74</v>
      </c>
      <c r="J29" s="22">
        <v>115</v>
      </c>
      <c r="K29" s="22"/>
      <c r="L29" s="22">
        <v>124.62</v>
      </c>
      <c r="M29" s="22">
        <v>32</v>
      </c>
      <c r="N29" s="22"/>
      <c r="O29" s="22"/>
      <c r="P29" s="22">
        <v>117.45</v>
      </c>
      <c r="Q29" s="22">
        <v>42.66</v>
      </c>
      <c r="R29" s="22">
        <v>68.88</v>
      </c>
    </row>
    <row r="30" spans="1:18" s="24" customFormat="1" ht="8.25" customHeight="1">
      <c r="A30" s="19" t="s">
        <v>26</v>
      </c>
      <c r="B30" s="20" t="s">
        <v>27</v>
      </c>
      <c r="C30" s="21">
        <v>509.77</v>
      </c>
      <c r="D30" s="22">
        <v>23.24</v>
      </c>
      <c r="E30" s="23">
        <v>16.38</v>
      </c>
      <c r="F30" s="23"/>
      <c r="G30" s="23"/>
      <c r="H30" s="23"/>
      <c r="I30" s="22">
        <v>39.53</v>
      </c>
      <c r="J30" s="22"/>
      <c r="K30" s="22"/>
      <c r="L30" s="22"/>
      <c r="M30" s="22">
        <v>92.16</v>
      </c>
      <c r="N30" s="22"/>
      <c r="O30" s="22"/>
      <c r="P30" s="22"/>
      <c r="Q30" s="22">
        <v>141.48</v>
      </c>
      <c r="R30" s="22">
        <v>213.36</v>
      </c>
    </row>
    <row r="31" spans="1:18" s="24" customFormat="1" ht="8.25" customHeight="1">
      <c r="A31" s="19" t="s">
        <v>13</v>
      </c>
      <c r="B31" s="20" t="s">
        <v>9</v>
      </c>
      <c r="C31" s="21">
        <v>447.03</v>
      </c>
      <c r="D31" s="22">
        <v>141.1</v>
      </c>
      <c r="E31" s="23">
        <v>105.84</v>
      </c>
      <c r="F31" s="23"/>
      <c r="G31" s="23">
        <v>13.23</v>
      </c>
      <c r="H31" s="23"/>
      <c r="I31" s="22">
        <v>58.41</v>
      </c>
      <c r="J31" s="22"/>
      <c r="K31" s="22">
        <v>21.46</v>
      </c>
      <c r="L31" s="22">
        <v>20.46</v>
      </c>
      <c r="M31" s="22">
        <v>62.72</v>
      </c>
      <c r="N31" s="22"/>
      <c r="O31" s="22">
        <v>29.16</v>
      </c>
      <c r="P31" s="22">
        <v>10.53</v>
      </c>
      <c r="Q31" s="22">
        <v>38.34</v>
      </c>
      <c r="R31" s="22">
        <v>78.96</v>
      </c>
    </row>
    <row r="32" spans="1:18" s="24" customFormat="1" ht="8.25" customHeight="1">
      <c r="A32" s="44" t="s">
        <v>37</v>
      </c>
      <c r="B32" s="15"/>
      <c r="C32" s="40"/>
      <c r="D32" s="51"/>
      <c r="E32" s="52"/>
      <c r="F32" s="52"/>
      <c r="G32" s="52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41"/>
    </row>
    <row r="33" spans="1:18" s="24" customFormat="1" ht="8.25" customHeight="1">
      <c r="A33" s="19" t="s">
        <v>46</v>
      </c>
      <c r="B33" s="20" t="s">
        <v>19</v>
      </c>
      <c r="C33" s="21">
        <v>435.98</v>
      </c>
      <c r="D33" s="22">
        <v>23.24</v>
      </c>
      <c r="E33" s="23">
        <v>2.52</v>
      </c>
      <c r="F33" s="23"/>
      <c r="G33" s="23"/>
      <c r="H33" s="23">
        <v>32.77</v>
      </c>
      <c r="I33" s="22">
        <v>54.28</v>
      </c>
      <c r="J33" s="22"/>
      <c r="K33" s="22">
        <v>11.84</v>
      </c>
      <c r="L33" s="22"/>
      <c r="M33" s="22">
        <v>33.92</v>
      </c>
      <c r="N33" s="22">
        <v>159.9</v>
      </c>
      <c r="O33" s="22">
        <v>3.24</v>
      </c>
      <c r="P33" s="22">
        <v>2.43</v>
      </c>
      <c r="Q33" s="22">
        <v>25.38</v>
      </c>
      <c r="R33" s="22">
        <v>164.64</v>
      </c>
    </row>
    <row r="34" spans="1:18" s="24" customFormat="1" ht="8.25" customHeight="1">
      <c r="A34" s="19" t="s">
        <v>3</v>
      </c>
      <c r="B34" s="20" t="s">
        <v>7</v>
      </c>
      <c r="C34" s="21">
        <v>428.02</v>
      </c>
      <c r="D34" s="22">
        <v>189.24</v>
      </c>
      <c r="E34" s="23">
        <v>11.97</v>
      </c>
      <c r="F34" s="23">
        <f>33.54</f>
        <v>33.54</v>
      </c>
      <c r="G34" s="23">
        <v>8.91</v>
      </c>
      <c r="H34" s="23">
        <v>111.87</v>
      </c>
      <c r="I34" s="22">
        <v>4.72</v>
      </c>
      <c r="J34" s="22">
        <v>47.84</v>
      </c>
      <c r="K34" s="22">
        <v>38.11</v>
      </c>
      <c r="L34" s="22">
        <v>16.74</v>
      </c>
      <c r="M34" s="22">
        <v>40.96</v>
      </c>
      <c r="N34" s="22"/>
      <c r="O34" s="22">
        <v>27.36</v>
      </c>
      <c r="P34" s="22">
        <v>21.06</v>
      </c>
      <c r="Q34" s="22">
        <v>10.8</v>
      </c>
      <c r="R34" s="22">
        <v>18.48</v>
      </c>
    </row>
    <row r="35" spans="1:18" s="24" customFormat="1" ht="8.25" customHeight="1">
      <c r="A35" s="19" t="s">
        <v>42</v>
      </c>
      <c r="B35" s="20" t="s">
        <v>41</v>
      </c>
      <c r="C35" s="21">
        <f>SUM(D35:R35)</f>
        <v>373.7900000000001</v>
      </c>
      <c r="D35" s="22"/>
      <c r="E35" s="23"/>
      <c r="F35" s="23"/>
      <c r="G35" s="23"/>
      <c r="H35" s="23">
        <v>187.58</v>
      </c>
      <c r="I35" s="22"/>
      <c r="J35" s="22">
        <v>107.64</v>
      </c>
      <c r="K35" s="22"/>
      <c r="L35" s="22">
        <v>50.22</v>
      </c>
      <c r="M35" s="22"/>
      <c r="N35" s="22"/>
      <c r="O35" s="22"/>
      <c r="P35" s="22">
        <v>28.35</v>
      </c>
      <c r="Q35" s="22"/>
      <c r="R35" s="22"/>
    </row>
    <row r="36" spans="1:18" s="24" customFormat="1" ht="8.25" customHeight="1">
      <c r="A36" s="19" t="s">
        <v>28</v>
      </c>
      <c r="B36" s="20" t="s">
        <v>29</v>
      </c>
      <c r="C36" s="21">
        <v>204.72</v>
      </c>
      <c r="D36" s="22">
        <v>91.3</v>
      </c>
      <c r="E36" s="23">
        <f>18.27</f>
        <v>18.27</v>
      </c>
      <c r="F36" s="23"/>
      <c r="G36" s="23"/>
      <c r="H36" s="23"/>
      <c r="I36" s="22">
        <v>53.1</v>
      </c>
      <c r="J36" s="22"/>
      <c r="K36" s="22">
        <v>15.17</v>
      </c>
      <c r="L36" s="22"/>
      <c r="M36" s="22">
        <v>9.6</v>
      </c>
      <c r="N36" s="22"/>
      <c r="O36" s="22"/>
      <c r="P36" s="22"/>
      <c r="Q36" s="22">
        <v>11.34</v>
      </c>
      <c r="R36" s="22">
        <v>26.88</v>
      </c>
    </row>
    <row r="37" spans="1:18" s="24" customFormat="1" ht="8.25" customHeight="1">
      <c r="A37" s="19" t="s">
        <v>8</v>
      </c>
      <c r="B37" s="20" t="s">
        <v>7</v>
      </c>
      <c r="C37" s="21">
        <v>190.26</v>
      </c>
      <c r="D37" s="22">
        <v>14.94</v>
      </c>
      <c r="E37" s="23"/>
      <c r="F37" s="23">
        <f>39</f>
        <v>39</v>
      </c>
      <c r="G37" s="23"/>
      <c r="H37" s="23">
        <v>99.44</v>
      </c>
      <c r="I37" s="22"/>
      <c r="J37" s="22">
        <v>29.44</v>
      </c>
      <c r="K37" s="22"/>
      <c r="L37" s="22">
        <v>7.44</v>
      </c>
      <c r="M37" s="22"/>
      <c r="N37" s="22"/>
      <c r="O37" s="22"/>
      <c r="P37" s="22">
        <v>4.86</v>
      </c>
      <c r="Q37" s="22"/>
      <c r="R37" s="22"/>
    </row>
    <row r="38" spans="1:18" s="24" customFormat="1" ht="8.25" customHeight="1">
      <c r="A38" s="44" t="s">
        <v>38</v>
      </c>
      <c r="B38" s="15"/>
      <c r="C38" s="40"/>
      <c r="D38" s="51"/>
      <c r="E38" s="52"/>
      <c r="F38" s="52"/>
      <c r="G38" s="52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41"/>
    </row>
    <row r="39" spans="1:18" s="24" customFormat="1" ht="8.25" customHeight="1">
      <c r="A39" s="19" t="s">
        <v>22</v>
      </c>
      <c r="B39" s="20" t="s">
        <v>19</v>
      </c>
      <c r="C39" s="21">
        <f>SUM(D39:R39)</f>
        <v>172.71999999999997</v>
      </c>
      <c r="D39" s="19">
        <v>18.26</v>
      </c>
      <c r="E39" s="25"/>
      <c r="F39" s="25"/>
      <c r="G39" s="25"/>
      <c r="H39" s="25">
        <v>92.66</v>
      </c>
      <c r="I39" s="19"/>
      <c r="J39" s="19">
        <v>33.12</v>
      </c>
      <c r="K39" s="19"/>
      <c r="L39" s="19"/>
      <c r="M39" s="19"/>
      <c r="N39" s="19">
        <v>12.48</v>
      </c>
      <c r="O39" s="19"/>
      <c r="P39" s="19">
        <v>16.2</v>
      </c>
      <c r="Q39" s="19"/>
      <c r="R39" s="19"/>
    </row>
    <row r="40" spans="1:18" s="24" customFormat="1" ht="8.25" customHeight="1">
      <c r="A40" s="19" t="s">
        <v>16</v>
      </c>
      <c r="B40" s="20" t="s">
        <v>7</v>
      </c>
      <c r="C40" s="21">
        <v>168.16</v>
      </c>
      <c r="D40" s="22">
        <v>29.88</v>
      </c>
      <c r="E40" s="23">
        <f>20.79</f>
        <v>20.79</v>
      </c>
      <c r="F40" s="23">
        <v>14.43</v>
      </c>
      <c r="G40" s="23"/>
      <c r="H40" s="23">
        <v>66.67</v>
      </c>
      <c r="I40" s="22">
        <v>24.78</v>
      </c>
      <c r="J40" s="22">
        <v>13.8</v>
      </c>
      <c r="K40" s="22"/>
      <c r="L40" s="22">
        <v>26.04</v>
      </c>
      <c r="M40" s="22">
        <v>5.12</v>
      </c>
      <c r="N40" s="22"/>
      <c r="O40" s="22"/>
      <c r="P40" s="22"/>
      <c r="Q40" s="22">
        <v>18.36</v>
      </c>
      <c r="R40" s="22">
        <v>15.12</v>
      </c>
    </row>
    <row r="41" spans="1:18" s="24" customFormat="1" ht="8.25" customHeight="1">
      <c r="A41" s="19" t="s">
        <v>64</v>
      </c>
      <c r="B41" s="20" t="s">
        <v>24</v>
      </c>
      <c r="C41" s="21">
        <v>168.01</v>
      </c>
      <c r="D41" s="19">
        <v>21.58</v>
      </c>
      <c r="E41" s="25">
        <v>5.04</v>
      </c>
      <c r="F41" s="25"/>
      <c r="G41" s="25"/>
      <c r="H41" s="25"/>
      <c r="I41" s="19">
        <v>6.49</v>
      </c>
      <c r="J41" s="19"/>
      <c r="K41" s="19"/>
      <c r="L41" s="19"/>
      <c r="M41" s="19">
        <v>36.48</v>
      </c>
      <c r="N41" s="19"/>
      <c r="O41" s="19"/>
      <c r="P41" s="19">
        <v>13.77</v>
      </c>
      <c r="Q41" s="19">
        <v>56.7</v>
      </c>
      <c r="R41" s="19">
        <v>39.48</v>
      </c>
    </row>
    <row r="42" spans="1:18" ht="8.25" customHeight="1">
      <c r="A42" s="19" t="s">
        <v>30</v>
      </c>
      <c r="B42" s="20" t="s">
        <v>19</v>
      </c>
      <c r="C42" s="21">
        <v>165.61</v>
      </c>
      <c r="D42" s="22">
        <v>14.94</v>
      </c>
      <c r="E42" s="23"/>
      <c r="F42" s="23">
        <v>12.87</v>
      </c>
      <c r="G42" s="23"/>
      <c r="H42" s="23">
        <v>12.43</v>
      </c>
      <c r="I42" s="22"/>
      <c r="J42" s="22">
        <v>7.36</v>
      </c>
      <c r="K42" s="22"/>
      <c r="L42" s="22">
        <v>32.55</v>
      </c>
      <c r="M42" s="22"/>
      <c r="N42" s="22">
        <v>92.82</v>
      </c>
      <c r="O42" s="22"/>
      <c r="P42" s="22">
        <v>10.53</v>
      </c>
      <c r="Q42" s="22"/>
      <c r="R42" s="22"/>
    </row>
    <row r="43" spans="1:25" s="5" customFormat="1" ht="8.25">
      <c r="A43" s="19" t="s">
        <v>43</v>
      </c>
      <c r="B43" s="20" t="s">
        <v>9</v>
      </c>
      <c r="C43" s="21">
        <v>151.44</v>
      </c>
      <c r="D43" s="22">
        <v>54.78</v>
      </c>
      <c r="E43" s="23">
        <v>27.09</v>
      </c>
      <c r="F43" s="23"/>
      <c r="G43" s="23">
        <v>11.61</v>
      </c>
      <c r="H43" s="23"/>
      <c r="I43" s="22"/>
      <c r="J43" s="22"/>
      <c r="K43" s="22">
        <v>7.4</v>
      </c>
      <c r="L43" s="22"/>
      <c r="M43" s="22"/>
      <c r="N43" s="22"/>
      <c r="O43" s="22">
        <v>12.6</v>
      </c>
      <c r="P43" s="22"/>
      <c r="Q43" s="22"/>
      <c r="R43" s="22">
        <v>45.36</v>
      </c>
      <c r="S43" s="66"/>
      <c r="T43" s="69"/>
      <c r="U43" s="69"/>
      <c r="V43" s="69"/>
      <c r="W43" s="69"/>
      <c r="X43" s="69"/>
      <c r="Y43" s="67"/>
    </row>
    <row r="45" spans="1:18" ht="8.25" customHeight="1">
      <c r="A45" s="61"/>
      <c r="B45" s="2" t="s">
        <v>4</v>
      </c>
      <c r="C45" s="3" t="s">
        <v>1</v>
      </c>
      <c r="D45" s="3" t="s">
        <v>0</v>
      </c>
      <c r="E45" s="3" t="s">
        <v>55</v>
      </c>
      <c r="F45" s="3" t="s">
        <v>50</v>
      </c>
      <c r="G45" s="3" t="s">
        <v>49</v>
      </c>
      <c r="H45" s="3" t="s">
        <v>125</v>
      </c>
      <c r="I45" s="3" t="s">
        <v>178</v>
      </c>
      <c r="J45" s="3" t="s">
        <v>48</v>
      </c>
      <c r="K45" s="3" t="s">
        <v>197</v>
      </c>
      <c r="L45" s="3" t="s">
        <v>182</v>
      </c>
      <c r="M45" s="3" t="s">
        <v>185</v>
      </c>
      <c r="N45" s="3" t="s">
        <v>207</v>
      </c>
      <c r="O45" s="3" t="s">
        <v>51</v>
      </c>
      <c r="P45" s="3" t="s">
        <v>199</v>
      </c>
      <c r="Q45" s="3" t="s">
        <v>192</v>
      </c>
      <c r="R45" s="3" t="s">
        <v>201</v>
      </c>
    </row>
    <row r="46" spans="1:18" ht="8.25" customHeight="1">
      <c r="A46" s="63" t="s">
        <v>34</v>
      </c>
      <c r="B46" s="6"/>
      <c r="C46" s="7"/>
      <c r="D46" s="7" t="s">
        <v>157</v>
      </c>
      <c r="E46" s="8" t="s">
        <v>165</v>
      </c>
      <c r="F46" s="8" t="s">
        <v>168</v>
      </c>
      <c r="G46" s="8" t="s">
        <v>170</v>
      </c>
      <c r="H46" s="8" t="s">
        <v>172</v>
      </c>
      <c r="I46" s="8" t="s">
        <v>179</v>
      </c>
      <c r="J46" s="8" t="s">
        <v>180</v>
      </c>
      <c r="K46" s="8" t="s">
        <v>198</v>
      </c>
      <c r="L46" s="8" t="s">
        <v>183</v>
      </c>
      <c r="M46" s="8" t="s">
        <v>186</v>
      </c>
      <c r="N46" s="8" t="s">
        <v>208</v>
      </c>
      <c r="O46" s="8" t="s">
        <v>190</v>
      </c>
      <c r="P46" s="8" t="s">
        <v>200</v>
      </c>
      <c r="Q46" s="8" t="s">
        <v>193</v>
      </c>
      <c r="R46" s="8" t="s">
        <v>202</v>
      </c>
    </row>
    <row r="47" spans="1:18" ht="8.25" customHeight="1">
      <c r="A47" s="62"/>
      <c r="B47" s="10"/>
      <c r="C47" s="11"/>
      <c r="D47" s="11">
        <f>1.39+0.27</f>
        <v>1.66</v>
      </c>
      <c r="E47" s="11" t="s">
        <v>166</v>
      </c>
      <c r="F47" s="11" t="s">
        <v>167</v>
      </c>
      <c r="G47" s="11" t="s">
        <v>116</v>
      </c>
      <c r="H47" s="11" t="s">
        <v>171</v>
      </c>
      <c r="I47" s="11" t="s">
        <v>137</v>
      </c>
      <c r="J47" s="11" t="s">
        <v>181</v>
      </c>
      <c r="K47" s="11">
        <v>0.37</v>
      </c>
      <c r="L47" s="11" t="s">
        <v>184</v>
      </c>
      <c r="M47" s="11" t="s">
        <v>187</v>
      </c>
      <c r="N47" s="11">
        <v>0.78</v>
      </c>
      <c r="O47" s="11" t="s">
        <v>191</v>
      </c>
      <c r="P47" s="11">
        <v>0.81</v>
      </c>
      <c r="Q47" s="11" t="s">
        <v>194</v>
      </c>
      <c r="R47" s="11">
        <v>0.84</v>
      </c>
    </row>
    <row r="48" spans="1:18" ht="8.25" customHeight="1">
      <c r="A48" s="44" t="s">
        <v>2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8"/>
    </row>
    <row r="49" spans="1:18" ht="8.25" customHeight="1">
      <c r="A49" s="19" t="s">
        <v>10</v>
      </c>
      <c r="B49" s="20" t="s">
        <v>7</v>
      </c>
      <c r="C49" s="21">
        <v>559.98</v>
      </c>
      <c r="D49" s="22">
        <v>141.1</v>
      </c>
      <c r="E49" s="22">
        <v>19.53</v>
      </c>
      <c r="F49" s="22">
        <v>58.89</v>
      </c>
      <c r="G49" s="22"/>
      <c r="H49" s="22">
        <v>91.53</v>
      </c>
      <c r="I49" s="22">
        <v>26.55</v>
      </c>
      <c r="J49" s="22">
        <v>103.04</v>
      </c>
      <c r="K49" s="22"/>
      <c r="L49" s="22">
        <v>112.53</v>
      </c>
      <c r="M49" s="22">
        <v>5.12</v>
      </c>
      <c r="N49" s="22"/>
      <c r="O49" s="22"/>
      <c r="P49" s="22">
        <v>111.78</v>
      </c>
      <c r="Q49" s="22"/>
      <c r="R49" s="22">
        <v>5.04</v>
      </c>
    </row>
    <row r="50" spans="1:18" ht="8.25" customHeight="1">
      <c r="A50" s="19" t="s">
        <v>26</v>
      </c>
      <c r="B50" s="20" t="s">
        <v>27</v>
      </c>
      <c r="C50" s="21">
        <v>503.05</v>
      </c>
      <c r="D50" s="22">
        <v>23.24</v>
      </c>
      <c r="E50" s="22">
        <v>16.38</v>
      </c>
      <c r="F50" s="22"/>
      <c r="G50" s="22"/>
      <c r="H50" s="22"/>
      <c r="I50" s="22">
        <v>39.53</v>
      </c>
      <c r="J50" s="22"/>
      <c r="K50" s="22"/>
      <c r="L50" s="22"/>
      <c r="M50" s="22">
        <v>92.16</v>
      </c>
      <c r="N50" s="22"/>
      <c r="O50" s="22"/>
      <c r="P50" s="22"/>
      <c r="Q50" s="22">
        <v>141.48</v>
      </c>
      <c r="R50" s="22">
        <v>206.64</v>
      </c>
    </row>
    <row r="51" spans="1:18" ht="8.25" customHeight="1">
      <c r="A51" s="19" t="s">
        <v>20</v>
      </c>
      <c r="B51" s="20" t="s">
        <v>15</v>
      </c>
      <c r="C51" s="21">
        <f>SUM(D51:AA51)</f>
        <v>321.21000000000004</v>
      </c>
      <c r="D51" s="21"/>
      <c r="E51" s="21"/>
      <c r="F51" s="21"/>
      <c r="G51" s="21"/>
      <c r="H51" s="21"/>
      <c r="I51" s="21"/>
      <c r="J51" s="21">
        <v>138</v>
      </c>
      <c r="K51" s="21"/>
      <c r="L51" s="21">
        <v>183.21</v>
      </c>
      <c r="M51" s="21"/>
      <c r="N51" s="21"/>
      <c r="O51" s="21"/>
      <c r="P51" s="21"/>
      <c r="Q51" s="21"/>
      <c r="R51" s="21"/>
    </row>
    <row r="52" spans="1:18" ht="8.25" customHeight="1">
      <c r="A52" s="19" t="s">
        <v>42</v>
      </c>
      <c r="B52" s="20" t="s">
        <v>41</v>
      </c>
      <c r="C52" s="21">
        <f>SUM(D52:AA52)</f>
        <v>309.61</v>
      </c>
      <c r="D52" s="22"/>
      <c r="E52" s="22"/>
      <c r="F52" s="22"/>
      <c r="G52" s="22"/>
      <c r="H52" s="22">
        <v>149.16</v>
      </c>
      <c r="I52" s="22"/>
      <c r="J52" s="22">
        <v>81.88</v>
      </c>
      <c r="K52" s="22"/>
      <c r="L52" s="22">
        <v>50.22</v>
      </c>
      <c r="M52" s="22"/>
      <c r="N52" s="22"/>
      <c r="O52" s="22"/>
      <c r="P52" s="22">
        <v>28.35</v>
      </c>
      <c r="Q52" s="22"/>
      <c r="R52" s="22"/>
    </row>
    <row r="53" spans="1:18" ht="8.25" customHeight="1">
      <c r="A53" s="19" t="s">
        <v>3</v>
      </c>
      <c r="B53" s="20" t="s">
        <v>7</v>
      </c>
      <c r="C53" s="21">
        <v>289.19</v>
      </c>
      <c r="D53" s="22">
        <v>147.74</v>
      </c>
      <c r="E53" s="22"/>
      <c r="F53" s="22">
        <v>33.54</v>
      </c>
      <c r="G53" s="22"/>
      <c r="H53" s="22">
        <v>56.5</v>
      </c>
      <c r="I53" s="22"/>
      <c r="J53" s="22">
        <v>3.68</v>
      </c>
      <c r="K53" s="22">
        <v>18.13</v>
      </c>
      <c r="L53" s="22">
        <v>16.74</v>
      </c>
      <c r="M53" s="22">
        <v>33.28</v>
      </c>
      <c r="N53" s="22"/>
      <c r="O53" s="22"/>
      <c r="P53" s="22">
        <v>9.72</v>
      </c>
      <c r="Q53" s="22">
        <v>4.32</v>
      </c>
      <c r="R53" s="22">
        <v>8.4</v>
      </c>
    </row>
    <row r="54" spans="1:18" ht="8.25" customHeight="1">
      <c r="A54" s="44" t="s">
        <v>37</v>
      </c>
      <c r="B54" s="15"/>
      <c r="C54" s="4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41"/>
    </row>
    <row r="55" spans="1:18" ht="8.25" customHeight="1">
      <c r="A55" s="19" t="s">
        <v>46</v>
      </c>
      <c r="B55" s="20" t="s">
        <v>19</v>
      </c>
      <c r="C55" s="21">
        <v>198.63</v>
      </c>
      <c r="D55" s="22"/>
      <c r="E55" s="22"/>
      <c r="F55" s="22"/>
      <c r="G55" s="22"/>
      <c r="H55" s="22">
        <v>32.77</v>
      </c>
      <c r="I55" s="22"/>
      <c r="J55" s="22"/>
      <c r="K55" s="22"/>
      <c r="L55" s="22"/>
      <c r="M55" s="22">
        <v>18.56</v>
      </c>
      <c r="N55" s="22">
        <v>159.9</v>
      </c>
      <c r="O55" s="22">
        <v>3.24</v>
      </c>
      <c r="P55" s="22"/>
      <c r="Q55" s="22">
        <v>14.58</v>
      </c>
      <c r="R55" s="22">
        <v>132.72</v>
      </c>
    </row>
    <row r="56" spans="1:18" ht="8.25" customHeight="1">
      <c r="A56" s="19" t="s">
        <v>8</v>
      </c>
      <c r="B56" s="20" t="s">
        <v>7</v>
      </c>
      <c r="C56" s="21">
        <v>190.26</v>
      </c>
      <c r="D56" s="21">
        <v>14.94</v>
      </c>
      <c r="E56" s="21"/>
      <c r="F56" s="21">
        <v>39</v>
      </c>
      <c r="G56" s="21"/>
      <c r="H56" s="21">
        <v>99.44</v>
      </c>
      <c r="I56" s="21"/>
      <c r="J56" s="21">
        <v>29.44</v>
      </c>
      <c r="K56" s="21"/>
      <c r="L56" s="21">
        <v>7.44</v>
      </c>
      <c r="M56" s="21"/>
      <c r="N56" s="21"/>
      <c r="O56" s="21"/>
      <c r="P56" s="21">
        <v>4.86</v>
      </c>
      <c r="Q56" s="21"/>
      <c r="R56" s="21"/>
    </row>
    <row r="57" spans="1:18" ht="8.25" customHeight="1">
      <c r="A57" s="19" t="s">
        <v>28</v>
      </c>
      <c r="B57" s="20" t="s">
        <v>29</v>
      </c>
      <c r="C57" s="21">
        <v>171.91</v>
      </c>
      <c r="D57" s="22">
        <v>84.66</v>
      </c>
      <c r="E57" s="22">
        <v>17.01</v>
      </c>
      <c r="F57" s="22"/>
      <c r="G57" s="22"/>
      <c r="H57" s="22"/>
      <c r="I57" s="22">
        <v>47.2</v>
      </c>
      <c r="J57" s="22"/>
      <c r="K57" s="22"/>
      <c r="L57" s="22"/>
      <c r="M57" s="22">
        <v>9.6</v>
      </c>
      <c r="N57" s="22"/>
      <c r="O57" s="22"/>
      <c r="P57" s="22"/>
      <c r="Q57" s="22">
        <v>8.64</v>
      </c>
      <c r="R57" s="22">
        <v>13.44</v>
      </c>
    </row>
    <row r="58" spans="1:18" ht="8.25" customHeight="1">
      <c r="A58" s="19" t="s">
        <v>13</v>
      </c>
      <c r="B58" s="20" t="s">
        <v>9</v>
      </c>
      <c r="C58" s="21">
        <v>152.72</v>
      </c>
      <c r="D58" s="21">
        <v>66.4</v>
      </c>
      <c r="E58" s="21">
        <v>20.79</v>
      </c>
      <c r="F58" s="21"/>
      <c r="G58" s="21">
        <v>3.24</v>
      </c>
      <c r="H58" s="21"/>
      <c r="I58" s="21"/>
      <c r="J58" s="21"/>
      <c r="K58" s="21">
        <v>15.91</v>
      </c>
      <c r="L58" s="21">
        <v>20.46</v>
      </c>
      <c r="M58" s="21"/>
      <c r="N58" s="21"/>
      <c r="O58" s="21">
        <v>29.16</v>
      </c>
      <c r="P58" s="21"/>
      <c r="Q58" s="21"/>
      <c r="R58" s="21"/>
    </row>
    <row r="59" spans="1:18" ht="8.25" customHeight="1">
      <c r="A59" s="19" t="s">
        <v>88</v>
      </c>
      <c r="B59" s="20" t="s">
        <v>5</v>
      </c>
      <c r="C59" s="21">
        <f>SUM(D59:AA59)</f>
        <v>147.67000000000002</v>
      </c>
      <c r="D59" s="22">
        <v>109.56</v>
      </c>
      <c r="E59" s="22"/>
      <c r="F59" s="22"/>
      <c r="G59" s="22"/>
      <c r="H59" s="22"/>
      <c r="I59" s="22"/>
      <c r="J59" s="22"/>
      <c r="K59" s="22">
        <v>38.11</v>
      </c>
      <c r="L59" s="22"/>
      <c r="M59" s="22"/>
      <c r="N59" s="22"/>
      <c r="O59" s="22"/>
      <c r="P59" s="22"/>
      <c r="Q59" s="22"/>
      <c r="R59" s="22"/>
    </row>
    <row r="60" spans="1:18" ht="8.25" customHeight="1">
      <c r="A60" s="44" t="s">
        <v>38</v>
      </c>
      <c r="B60" s="15"/>
      <c r="C60" s="4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41"/>
    </row>
    <row r="61" spans="1:18" ht="8.25" customHeight="1">
      <c r="A61" s="19" t="s">
        <v>22</v>
      </c>
      <c r="B61" s="20" t="s">
        <v>19</v>
      </c>
      <c r="C61" s="21">
        <f>SUM(D61:AA61)</f>
        <v>116.11000000000001</v>
      </c>
      <c r="D61" s="22"/>
      <c r="E61" s="22"/>
      <c r="F61" s="22"/>
      <c r="G61" s="22"/>
      <c r="H61" s="22">
        <v>92.66</v>
      </c>
      <c r="I61" s="22"/>
      <c r="J61" s="22">
        <v>3.68</v>
      </c>
      <c r="K61" s="22"/>
      <c r="L61" s="22"/>
      <c r="M61" s="22"/>
      <c r="N61" s="22">
        <v>12.48</v>
      </c>
      <c r="O61" s="22"/>
      <c r="P61" s="22">
        <v>7.29</v>
      </c>
      <c r="Q61" s="22"/>
      <c r="R61" s="22"/>
    </row>
    <row r="62" spans="1:18" ht="8.25" customHeight="1">
      <c r="A62" s="19" t="s">
        <v>43</v>
      </c>
      <c r="B62" s="20" t="s">
        <v>9</v>
      </c>
      <c r="C62" s="21">
        <f>SUM(D62:AA62)</f>
        <v>113.48</v>
      </c>
      <c r="D62" s="22">
        <v>54.78</v>
      </c>
      <c r="E62" s="22">
        <v>27.09</v>
      </c>
      <c r="F62" s="22"/>
      <c r="G62" s="22">
        <v>11.61</v>
      </c>
      <c r="H62" s="22"/>
      <c r="I62" s="22"/>
      <c r="J62" s="22"/>
      <c r="K62" s="22">
        <v>7.4</v>
      </c>
      <c r="L62" s="22"/>
      <c r="M62" s="22"/>
      <c r="N62" s="22"/>
      <c r="O62" s="22">
        <v>12.6</v>
      </c>
      <c r="P62" s="22"/>
      <c r="Q62" s="22"/>
      <c r="R62" s="22"/>
    </row>
    <row r="63" spans="1:18" ht="8.25" customHeight="1">
      <c r="A63" s="19" t="s">
        <v>66</v>
      </c>
      <c r="B63" s="20" t="s">
        <v>9</v>
      </c>
      <c r="C63" s="21">
        <f>SUM(D63:AA63)</f>
        <v>108.57</v>
      </c>
      <c r="D63" s="21">
        <v>49.8</v>
      </c>
      <c r="E63" s="21">
        <v>35.91</v>
      </c>
      <c r="F63" s="21"/>
      <c r="G63" s="21">
        <v>16.74</v>
      </c>
      <c r="H63" s="21"/>
      <c r="I63" s="21"/>
      <c r="J63" s="21"/>
      <c r="K63" s="21"/>
      <c r="L63" s="21"/>
      <c r="M63" s="21"/>
      <c r="N63" s="21"/>
      <c r="O63" s="21">
        <v>6.12</v>
      </c>
      <c r="P63" s="21"/>
      <c r="Q63" s="21"/>
      <c r="R63" s="21"/>
    </row>
    <row r="64" spans="1:18" ht="8.25" customHeight="1">
      <c r="A64" s="19" t="s">
        <v>64</v>
      </c>
      <c r="B64" s="20" t="s">
        <v>24</v>
      </c>
      <c r="C64" s="21">
        <v>97.02</v>
      </c>
      <c r="D64" s="21">
        <v>21.58</v>
      </c>
      <c r="E64" s="21">
        <v>5.04</v>
      </c>
      <c r="F64" s="21"/>
      <c r="G64" s="21"/>
      <c r="H64" s="21"/>
      <c r="I64" s="21">
        <v>6.49</v>
      </c>
      <c r="J64" s="21"/>
      <c r="K64" s="21"/>
      <c r="L64" s="21"/>
      <c r="M64" s="21">
        <v>20.48</v>
      </c>
      <c r="N64" s="21"/>
      <c r="O64" s="21"/>
      <c r="P64" s="21">
        <v>8.1</v>
      </c>
      <c r="Q64" s="21">
        <v>27.54</v>
      </c>
      <c r="R64" s="21">
        <v>19.32</v>
      </c>
    </row>
    <row r="65" spans="1:18" ht="8.25" customHeight="1">
      <c r="A65" s="19" t="s">
        <v>31</v>
      </c>
      <c r="B65" s="20" t="s">
        <v>19</v>
      </c>
      <c r="C65" s="21">
        <f>SUM(D65:AA65)</f>
        <v>88.92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v>88.92</v>
      </c>
      <c r="O65" s="21"/>
      <c r="P65" s="21"/>
      <c r="Q65" s="21"/>
      <c r="R65" s="21"/>
    </row>
  </sheetData>
  <sheetProtection/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K57" sqref="K57"/>
    </sheetView>
  </sheetViews>
  <sheetFormatPr defaultColWidth="9.140625" defaultRowHeight="12.75"/>
  <cols>
    <col min="1" max="1" width="6.00390625" style="33" customWidth="1"/>
    <col min="2" max="2" width="18.7109375" style="34" customWidth="1"/>
    <col min="3" max="3" width="3.421875" style="35" customWidth="1"/>
    <col min="4" max="4" width="4.421875" style="34" customWidth="1"/>
    <col min="5" max="5" width="5.7109375" style="34" customWidth="1"/>
    <col min="6" max="6" width="6.140625" style="34" customWidth="1"/>
    <col min="7" max="7" width="6.00390625" style="34" customWidth="1"/>
    <col min="8" max="8" width="5.140625" style="34" customWidth="1"/>
    <col min="9" max="10" width="6.00390625" style="34" customWidth="1"/>
    <col min="11" max="11" width="6.140625" style="34" customWidth="1"/>
    <col min="12" max="12" width="5.8515625" style="34" customWidth="1"/>
    <col min="13" max="13" width="6.00390625" style="34" customWidth="1"/>
    <col min="14" max="14" width="6.421875" style="34" customWidth="1"/>
    <col min="15" max="15" width="5.7109375" style="34" customWidth="1"/>
    <col min="16" max="16" width="6.7109375" style="34" customWidth="1"/>
    <col min="17" max="17" width="6.140625" style="34" customWidth="1"/>
    <col min="18" max="18" width="5.8515625" style="34" customWidth="1"/>
    <col min="19" max="21" width="6.140625" style="34" customWidth="1"/>
    <col min="22" max="22" width="7.57421875" style="36" customWidth="1"/>
    <col min="23" max="16384" width="9.140625" style="34" customWidth="1"/>
  </cols>
  <sheetData>
    <row r="1" spans="1:22" s="5" customFormat="1" ht="8.25">
      <c r="A1" s="1">
        <v>9999</v>
      </c>
      <c r="B1" s="56"/>
      <c r="C1" s="2" t="s">
        <v>4</v>
      </c>
      <c r="D1" s="3" t="s">
        <v>1</v>
      </c>
      <c r="E1" s="3" t="s">
        <v>58</v>
      </c>
      <c r="F1" s="3" t="s">
        <v>55</v>
      </c>
      <c r="G1" s="3" t="s">
        <v>50</v>
      </c>
      <c r="H1" s="3" t="s">
        <v>74</v>
      </c>
      <c r="I1" s="3" t="s">
        <v>49</v>
      </c>
      <c r="J1" s="3" t="s">
        <v>0</v>
      </c>
      <c r="K1" s="3" t="s">
        <v>48</v>
      </c>
      <c r="L1" s="3" t="s">
        <v>113</v>
      </c>
      <c r="M1" s="3" t="s">
        <v>47</v>
      </c>
      <c r="N1" s="3" t="s">
        <v>125</v>
      </c>
      <c r="O1" s="3" t="s">
        <v>128</v>
      </c>
      <c r="P1" s="3" t="s">
        <v>131</v>
      </c>
      <c r="Q1" s="3" t="s">
        <v>51</v>
      </c>
      <c r="R1" s="3" t="s">
        <v>139</v>
      </c>
      <c r="S1" s="3" t="s">
        <v>52</v>
      </c>
      <c r="T1" s="3" t="s">
        <v>143</v>
      </c>
      <c r="U1" s="3" t="s">
        <v>148</v>
      </c>
      <c r="V1" s="4" t="s">
        <v>152</v>
      </c>
    </row>
    <row r="2" spans="1:22" s="5" customFormat="1" ht="8.25">
      <c r="A2" s="1">
        <v>9998</v>
      </c>
      <c r="B2" s="57" t="s">
        <v>35</v>
      </c>
      <c r="C2" s="6"/>
      <c r="D2" s="7"/>
      <c r="E2" s="7" t="s">
        <v>59</v>
      </c>
      <c r="F2" s="8" t="s">
        <v>69</v>
      </c>
      <c r="G2" s="8" t="s">
        <v>77</v>
      </c>
      <c r="H2" s="8" t="s">
        <v>75</v>
      </c>
      <c r="I2" s="8" t="s">
        <v>121</v>
      </c>
      <c r="J2" s="8" t="s">
        <v>84</v>
      </c>
      <c r="K2" s="8" t="s">
        <v>110</v>
      </c>
      <c r="L2" s="8" t="s">
        <v>114</v>
      </c>
      <c r="M2" s="8" t="s">
        <v>117</v>
      </c>
      <c r="N2" s="8" t="s">
        <v>126</v>
      </c>
      <c r="O2" s="7" t="s">
        <v>130</v>
      </c>
      <c r="P2" s="7" t="s">
        <v>132</v>
      </c>
      <c r="Q2" s="8" t="s">
        <v>134</v>
      </c>
      <c r="R2" s="8" t="s">
        <v>138</v>
      </c>
      <c r="S2" s="8" t="s">
        <v>140</v>
      </c>
      <c r="T2" s="8" t="s">
        <v>144</v>
      </c>
      <c r="U2" s="8" t="s">
        <v>149</v>
      </c>
      <c r="V2" s="9" t="s">
        <v>154</v>
      </c>
    </row>
    <row r="3" spans="1:22" s="13" customFormat="1" ht="8.25">
      <c r="A3" s="1">
        <v>9997</v>
      </c>
      <c r="B3" s="58"/>
      <c r="C3" s="10"/>
      <c r="D3" s="11"/>
      <c r="E3" s="11" t="s">
        <v>57</v>
      </c>
      <c r="F3" s="11" t="s">
        <v>70</v>
      </c>
      <c r="G3" s="11" t="s">
        <v>78</v>
      </c>
      <c r="H3" s="11" t="s">
        <v>73</v>
      </c>
      <c r="I3" s="11" t="s">
        <v>122</v>
      </c>
      <c r="J3" s="11" t="s">
        <v>85</v>
      </c>
      <c r="K3" s="11" t="s">
        <v>25</v>
      </c>
      <c r="L3" s="11" t="s">
        <v>112</v>
      </c>
      <c r="M3" s="11" t="s">
        <v>116</v>
      </c>
      <c r="N3" s="11" t="s">
        <v>78</v>
      </c>
      <c r="O3" s="11" t="s">
        <v>129</v>
      </c>
      <c r="P3" s="11" t="s">
        <v>133</v>
      </c>
      <c r="Q3" s="43" t="s">
        <v>135</v>
      </c>
      <c r="R3" s="43" t="s">
        <v>137</v>
      </c>
      <c r="S3" s="43" t="s">
        <v>141</v>
      </c>
      <c r="T3" s="11" t="s">
        <v>142</v>
      </c>
      <c r="U3" s="11" t="s">
        <v>150</v>
      </c>
      <c r="V3" s="12" t="s">
        <v>153</v>
      </c>
    </row>
    <row r="4" spans="1:22" s="5" customFormat="1" ht="8.25">
      <c r="A4" s="1">
        <v>9996</v>
      </c>
      <c r="B4" s="44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2" s="24" customFormat="1" ht="8.25">
      <c r="A5" s="18">
        <f>SUM(0+D5)</f>
        <v>615.06</v>
      </c>
      <c r="B5" s="19" t="s">
        <v>13</v>
      </c>
      <c r="C5" s="20" t="s">
        <v>9</v>
      </c>
      <c r="D5" s="21">
        <v>615.06</v>
      </c>
      <c r="E5" s="22">
        <v>130.34</v>
      </c>
      <c r="F5" s="23">
        <v>109.85</v>
      </c>
      <c r="G5" s="23"/>
      <c r="H5" s="23">
        <v>11.18</v>
      </c>
      <c r="I5" s="23">
        <v>62.1</v>
      </c>
      <c r="J5" s="23">
        <f>151.14+15.11</f>
        <v>166.25</v>
      </c>
      <c r="K5" s="23">
        <v>3.33</v>
      </c>
      <c r="L5" s="23"/>
      <c r="M5" s="23"/>
      <c r="N5" s="23">
        <v>20.16</v>
      </c>
      <c r="O5" s="23">
        <v>99.4</v>
      </c>
      <c r="P5" s="23"/>
      <c r="Q5" s="23">
        <v>109.22</v>
      </c>
      <c r="R5" s="23"/>
      <c r="S5" s="23"/>
      <c r="T5" s="23"/>
      <c r="U5" s="23"/>
      <c r="V5" s="23">
        <v>65.55</v>
      </c>
    </row>
    <row r="6" spans="1:22" s="24" customFormat="1" ht="8.25">
      <c r="A6" s="18">
        <f aca="true" t="shared" si="0" ref="A6:A13">SUM(0+D6)</f>
        <v>613.58</v>
      </c>
      <c r="B6" s="19" t="s">
        <v>60</v>
      </c>
      <c r="C6" s="20" t="s">
        <v>9</v>
      </c>
      <c r="D6" s="21">
        <v>613.58</v>
      </c>
      <c r="E6" s="19">
        <v>110.74</v>
      </c>
      <c r="F6" s="25">
        <v>94.08</v>
      </c>
      <c r="G6" s="25">
        <f>58.8+5.88</f>
        <v>64.67999999999999</v>
      </c>
      <c r="H6" s="25"/>
      <c r="I6" s="25">
        <v>82.11</v>
      </c>
      <c r="J6" s="25">
        <f>238.16+23.81</f>
        <v>261.96999999999997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>
        <v>46.17</v>
      </c>
    </row>
    <row r="7" spans="1:22" s="24" customFormat="1" ht="8.25">
      <c r="A7" s="18">
        <f t="shared" si="0"/>
        <v>218.44</v>
      </c>
      <c r="B7" s="19" t="s">
        <v>63</v>
      </c>
      <c r="C7" s="20" t="s">
        <v>9</v>
      </c>
      <c r="D7" s="21">
        <f aca="true" t="shared" si="1" ref="D7:D14">SUM(E7:V7)</f>
        <v>218.44</v>
      </c>
      <c r="E7" s="22">
        <v>14.7</v>
      </c>
      <c r="F7" s="23">
        <v>11.05</v>
      </c>
      <c r="G7" s="23"/>
      <c r="H7" s="23"/>
      <c r="I7" s="23">
        <v>94.53</v>
      </c>
      <c r="J7" s="23">
        <f>38.93+3.89</f>
        <v>42.82</v>
      </c>
      <c r="K7" s="23"/>
      <c r="L7" s="23"/>
      <c r="M7" s="23"/>
      <c r="N7" s="23"/>
      <c r="O7" s="23"/>
      <c r="P7" s="23"/>
      <c r="Q7" s="23">
        <f>50.31+5.03</f>
        <v>55.34</v>
      </c>
      <c r="R7" s="23"/>
      <c r="S7" s="23"/>
      <c r="T7" s="23"/>
      <c r="U7" s="23"/>
      <c r="V7" s="23"/>
    </row>
    <row r="8" spans="1:22" s="24" customFormat="1" ht="8.25">
      <c r="A8" s="18">
        <f>SUM(0+D8)</f>
        <v>198.9</v>
      </c>
      <c r="B8" s="19" t="s">
        <v>43</v>
      </c>
      <c r="C8" s="20" t="s">
        <v>9</v>
      </c>
      <c r="D8" s="21">
        <v>198.9</v>
      </c>
      <c r="E8" s="19">
        <v>6.86</v>
      </c>
      <c r="F8" s="25">
        <v>26</v>
      </c>
      <c r="G8" s="25"/>
      <c r="H8" s="25">
        <v>8.32</v>
      </c>
      <c r="I8" s="25">
        <v>39.33</v>
      </c>
      <c r="J8" s="25">
        <v>80.15</v>
      </c>
      <c r="K8" s="25"/>
      <c r="L8" s="25"/>
      <c r="M8" s="25">
        <v>26.46</v>
      </c>
      <c r="N8" s="25"/>
      <c r="O8" s="25"/>
      <c r="P8" s="25"/>
      <c r="Q8" s="25">
        <f>24.51+2.45</f>
        <v>26.96</v>
      </c>
      <c r="R8" s="25"/>
      <c r="S8" s="25"/>
      <c r="T8" s="25"/>
      <c r="U8" s="25"/>
      <c r="V8" s="25">
        <v>21.09</v>
      </c>
    </row>
    <row r="9" spans="1:22" s="24" customFormat="1" ht="8.25">
      <c r="A9" s="18">
        <f t="shared" si="0"/>
        <v>154.95999999999998</v>
      </c>
      <c r="B9" s="19" t="s">
        <v>89</v>
      </c>
      <c r="C9" s="20" t="s">
        <v>12</v>
      </c>
      <c r="D9" s="21">
        <f t="shared" si="1"/>
        <v>154.95999999999998</v>
      </c>
      <c r="E9" s="19"/>
      <c r="F9" s="25"/>
      <c r="G9" s="25"/>
      <c r="H9" s="25"/>
      <c r="I9" s="25">
        <v>69.69</v>
      </c>
      <c r="J9" s="25">
        <f>61.83+6.18</f>
        <v>68.00999999999999</v>
      </c>
      <c r="K9" s="25"/>
      <c r="L9" s="25"/>
      <c r="M9" s="25"/>
      <c r="N9" s="25">
        <v>5.04</v>
      </c>
      <c r="O9" s="25">
        <v>5.6</v>
      </c>
      <c r="P9" s="25"/>
      <c r="Q9" s="25">
        <f>6.02+0.6</f>
        <v>6.619999999999999</v>
      </c>
      <c r="R9" s="25"/>
      <c r="S9" s="25"/>
      <c r="T9" s="25"/>
      <c r="U9" s="25"/>
      <c r="V9" s="25"/>
    </row>
    <row r="10" spans="1:22" s="24" customFormat="1" ht="8.25">
      <c r="A10" s="18"/>
      <c r="B10" s="44" t="s">
        <v>37</v>
      </c>
      <c r="C10" s="15"/>
      <c r="D10" s="40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0"/>
    </row>
    <row r="11" spans="1:22" s="24" customFormat="1" ht="8.25">
      <c r="A11" s="18">
        <f t="shared" si="0"/>
        <v>113.19</v>
      </c>
      <c r="B11" s="19" t="s">
        <v>83</v>
      </c>
      <c r="C11" s="20" t="s">
        <v>12</v>
      </c>
      <c r="D11" s="21">
        <f t="shared" si="1"/>
        <v>113.19</v>
      </c>
      <c r="E11" s="22"/>
      <c r="F11" s="23"/>
      <c r="G11" s="23"/>
      <c r="H11" s="23"/>
      <c r="I11" s="23">
        <v>51.06</v>
      </c>
      <c r="J11" s="23">
        <f>32.06+3.2</f>
        <v>35.260000000000005</v>
      </c>
      <c r="K11" s="23"/>
      <c r="L11" s="23"/>
      <c r="M11" s="23"/>
      <c r="N11" s="23">
        <v>9.24</v>
      </c>
      <c r="O11" s="23"/>
      <c r="P11" s="23"/>
      <c r="Q11" s="23">
        <v>17.63</v>
      </c>
      <c r="R11" s="23"/>
      <c r="S11" s="23"/>
      <c r="T11" s="23"/>
      <c r="U11" s="23"/>
      <c r="V11" s="23"/>
    </row>
    <row r="12" spans="1:22" s="24" customFormat="1" ht="8.25">
      <c r="A12" s="18">
        <f>SUM(0+D12)</f>
        <v>63.62</v>
      </c>
      <c r="B12" s="19" t="s">
        <v>11</v>
      </c>
      <c r="C12" s="20" t="s">
        <v>12</v>
      </c>
      <c r="D12" s="21">
        <f t="shared" si="1"/>
        <v>63.62</v>
      </c>
      <c r="E12" s="22"/>
      <c r="F12" s="23"/>
      <c r="G12" s="23"/>
      <c r="H12" s="23"/>
      <c r="I12" s="23">
        <v>52.44</v>
      </c>
      <c r="J12" s="23"/>
      <c r="K12" s="23"/>
      <c r="L12" s="23"/>
      <c r="M12" s="23"/>
      <c r="N12" s="23"/>
      <c r="O12" s="23"/>
      <c r="P12" s="23"/>
      <c r="Q12" s="23">
        <v>11.18</v>
      </c>
      <c r="R12" s="23"/>
      <c r="S12" s="23"/>
      <c r="T12" s="23"/>
      <c r="U12" s="23"/>
      <c r="V12" s="23"/>
    </row>
    <row r="13" spans="1:22" s="24" customFormat="1" ht="8.25">
      <c r="A13" s="18">
        <f t="shared" si="0"/>
        <v>51.2</v>
      </c>
      <c r="B13" s="19" t="s">
        <v>123</v>
      </c>
      <c r="C13" s="20" t="s">
        <v>12</v>
      </c>
      <c r="D13" s="21">
        <f t="shared" si="1"/>
        <v>51.2</v>
      </c>
      <c r="E13" s="19"/>
      <c r="F13" s="25"/>
      <c r="G13" s="25"/>
      <c r="H13" s="25"/>
      <c r="I13" s="25">
        <v>40.02</v>
      </c>
      <c r="J13" s="25"/>
      <c r="K13" s="25"/>
      <c r="L13" s="25"/>
      <c r="M13" s="25"/>
      <c r="N13" s="25"/>
      <c r="O13" s="25"/>
      <c r="P13" s="25"/>
      <c r="Q13" s="25">
        <v>11.18</v>
      </c>
      <c r="R13" s="25"/>
      <c r="S13" s="25"/>
      <c r="T13" s="25"/>
      <c r="U13" s="25"/>
      <c r="V13" s="25"/>
    </row>
    <row r="14" spans="1:22" s="24" customFormat="1" ht="8.25">
      <c r="A14" s="29">
        <f>SUM(0+D14)</f>
        <v>4.73</v>
      </c>
      <c r="B14" s="19" t="s">
        <v>136</v>
      </c>
      <c r="C14" s="20" t="s">
        <v>9</v>
      </c>
      <c r="D14" s="21">
        <f t="shared" si="1"/>
        <v>4.73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v>4.73</v>
      </c>
      <c r="R14" s="23"/>
      <c r="S14" s="23"/>
      <c r="T14" s="23"/>
      <c r="U14" s="23"/>
      <c r="V14" s="23"/>
    </row>
    <row r="15" spans="3:22" s="24" customFormat="1" ht="8.25">
      <c r="C15" s="5"/>
      <c r="V15" s="32"/>
    </row>
    <row r="16" spans="1:22" s="5" customFormat="1" ht="8.25" customHeight="1">
      <c r="A16" s="1">
        <v>9999</v>
      </c>
      <c r="B16" s="56"/>
      <c r="C16" s="2" t="s">
        <v>4</v>
      </c>
      <c r="D16" s="3" t="s">
        <v>1</v>
      </c>
      <c r="E16" s="3" t="s">
        <v>58</v>
      </c>
      <c r="F16" s="3" t="s">
        <v>55</v>
      </c>
      <c r="G16" s="3" t="s">
        <v>50</v>
      </c>
      <c r="H16" s="3" t="s">
        <v>74</v>
      </c>
      <c r="I16" s="3" t="s">
        <v>49</v>
      </c>
      <c r="J16" s="3" t="s">
        <v>0</v>
      </c>
      <c r="K16" s="3" t="s">
        <v>48</v>
      </c>
      <c r="L16" s="3" t="s">
        <v>113</v>
      </c>
      <c r="M16" s="3" t="s">
        <v>47</v>
      </c>
      <c r="N16" s="3" t="s">
        <v>125</v>
      </c>
      <c r="O16" s="3" t="s">
        <v>128</v>
      </c>
      <c r="P16" s="3" t="s">
        <v>131</v>
      </c>
      <c r="Q16" s="3" t="s">
        <v>51</v>
      </c>
      <c r="R16" s="3" t="s">
        <v>139</v>
      </c>
      <c r="S16" s="3" t="s">
        <v>52</v>
      </c>
      <c r="T16" s="3" t="s">
        <v>143</v>
      </c>
      <c r="U16" s="3" t="s">
        <v>148</v>
      </c>
      <c r="V16" s="4" t="s">
        <v>152</v>
      </c>
    </row>
    <row r="17" spans="1:22" s="5" customFormat="1" ht="8.25" customHeight="1">
      <c r="A17" s="1">
        <v>9998</v>
      </c>
      <c r="B17" s="57" t="s">
        <v>35</v>
      </c>
      <c r="C17" s="6"/>
      <c r="D17" s="7"/>
      <c r="E17" s="7" t="s">
        <v>59</v>
      </c>
      <c r="F17" s="8" t="s">
        <v>69</v>
      </c>
      <c r="G17" s="8" t="s">
        <v>77</v>
      </c>
      <c r="H17" s="8" t="s">
        <v>75</v>
      </c>
      <c r="I17" s="8" t="s">
        <v>121</v>
      </c>
      <c r="J17" s="8" t="s">
        <v>84</v>
      </c>
      <c r="K17" s="8" t="s">
        <v>110</v>
      </c>
      <c r="L17" s="8" t="s">
        <v>114</v>
      </c>
      <c r="M17" s="8" t="s">
        <v>117</v>
      </c>
      <c r="N17" s="8" t="s">
        <v>126</v>
      </c>
      <c r="O17" s="7" t="s">
        <v>130</v>
      </c>
      <c r="P17" s="7" t="s">
        <v>132</v>
      </c>
      <c r="Q17" s="8" t="s">
        <v>134</v>
      </c>
      <c r="R17" s="8" t="s">
        <v>138</v>
      </c>
      <c r="S17" s="8" t="s">
        <v>140</v>
      </c>
      <c r="T17" s="8" t="s">
        <v>144</v>
      </c>
      <c r="U17" s="8" t="s">
        <v>149</v>
      </c>
      <c r="V17" s="9" t="s">
        <v>154</v>
      </c>
    </row>
    <row r="18" spans="1:22" s="13" customFormat="1" ht="8.25" customHeight="1">
      <c r="A18" s="1">
        <v>9997</v>
      </c>
      <c r="B18" s="58"/>
      <c r="C18" s="10"/>
      <c r="D18" s="11"/>
      <c r="E18" s="11" t="s">
        <v>57</v>
      </c>
      <c r="F18" s="11" t="s">
        <v>70</v>
      </c>
      <c r="G18" s="11" t="s">
        <v>78</v>
      </c>
      <c r="H18" s="11" t="s">
        <v>73</v>
      </c>
      <c r="I18" s="11" t="s">
        <v>122</v>
      </c>
      <c r="J18" s="11" t="s">
        <v>85</v>
      </c>
      <c r="K18" s="11" t="s">
        <v>25</v>
      </c>
      <c r="L18" s="11" t="s">
        <v>112</v>
      </c>
      <c r="M18" s="11" t="s">
        <v>116</v>
      </c>
      <c r="N18" s="11" t="s">
        <v>78</v>
      </c>
      <c r="O18" s="11" t="s">
        <v>129</v>
      </c>
      <c r="P18" s="11" t="s">
        <v>133</v>
      </c>
      <c r="Q18" s="43" t="s">
        <v>135</v>
      </c>
      <c r="R18" s="43" t="s">
        <v>137</v>
      </c>
      <c r="S18" s="43" t="s">
        <v>141</v>
      </c>
      <c r="T18" s="11" t="s">
        <v>142</v>
      </c>
      <c r="U18" s="11" t="s">
        <v>150</v>
      </c>
      <c r="V18" s="12" t="s">
        <v>153</v>
      </c>
    </row>
    <row r="19" spans="1:22" s="5" customFormat="1" ht="8.25" customHeight="1">
      <c r="A19" s="1">
        <v>9996</v>
      </c>
      <c r="B19" s="44" t="s">
        <v>2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5"/>
      <c r="V19" s="46"/>
    </row>
    <row r="20" spans="1:22" s="24" customFormat="1" ht="8.25" customHeight="1">
      <c r="A20" s="18">
        <f aca="true" t="shared" si="2" ref="A20:A29">SUM(0+D20)</f>
        <v>344.64</v>
      </c>
      <c r="B20" s="19" t="s">
        <v>13</v>
      </c>
      <c r="C20" s="20" t="s">
        <v>9</v>
      </c>
      <c r="D20" s="21">
        <v>344.64</v>
      </c>
      <c r="E20" s="22">
        <v>86.24</v>
      </c>
      <c r="F20" s="23">
        <v>61.1</v>
      </c>
      <c r="G20" s="23"/>
      <c r="H20" s="23"/>
      <c r="I20" s="23">
        <v>46.92</v>
      </c>
      <c r="J20" s="22">
        <v>38.93</v>
      </c>
      <c r="K20" s="22">
        <v>3.33</v>
      </c>
      <c r="L20" s="22"/>
      <c r="M20" s="22">
        <v>8.91</v>
      </c>
      <c r="N20" s="22">
        <v>19.32</v>
      </c>
      <c r="O20" s="22">
        <v>72.8</v>
      </c>
      <c r="P20" s="22"/>
      <c r="Q20" s="22">
        <v>85.57</v>
      </c>
      <c r="R20" s="22"/>
      <c r="S20" s="22"/>
      <c r="T20" s="45">
        <v>11.04</v>
      </c>
      <c r="U20" s="19">
        <v>20.21</v>
      </c>
      <c r="V20" s="19">
        <v>50.73</v>
      </c>
    </row>
    <row r="21" spans="1:22" s="24" customFormat="1" ht="8.25" customHeight="1">
      <c r="A21" s="18">
        <f t="shared" si="2"/>
        <v>75.53</v>
      </c>
      <c r="B21" s="19" t="s">
        <v>83</v>
      </c>
      <c r="C21" s="20" t="s">
        <v>12</v>
      </c>
      <c r="D21" s="21">
        <f aca="true" t="shared" si="3" ref="D21:D29">SUM(E21:V21)</f>
        <v>75.53</v>
      </c>
      <c r="E21" s="22"/>
      <c r="F21" s="23"/>
      <c r="G21" s="23">
        <v>5.04</v>
      </c>
      <c r="H21" s="23"/>
      <c r="I21" s="23">
        <v>26.91</v>
      </c>
      <c r="J21" s="22">
        <v>29.77</v>
      </c>
      <c r="K21" s="22"/>
      <c r="L21" s="22"/>
      <c r="M21" s="22"/>
      <c r="N21" s="22"/>
      <c r="O21" s="22">
        <v>7.7</v>
      </c>
      <c r="P21" s="22"/>
      <c r="Q21" s="22"/>
      <c r="R21" s="22"/>
      <c r="S21" s="22"/>
      <c r="T21" s="45"/>
      <c r="U21" s="19">
        <v>6.11</v>
      </c>
      <c r="V21" s="19"/>
    </row>
    <row r="22" spans="1:22" s="24" customFormat="1" ht="8.25" customHeight="1">
      <c r="A22" s="18">
        <f t="shared" si="2"/>
        <v>72.02999999999999</v>
      </c>
      <c r="B22" s="19" t="s">
        <v>103</v>
      </c>
      <c r="C22" s="20" t="s">
        <v>104</v>
      </c>
      <c r="D22" s="21">
        <f t="shared" si="3"/>
        <v>72.02999999999999</v>
      </c>
      <c r="E22" s="19"/>
      <c r="F22" s="25"/>
      <c r="G22" s="25"/>
      <c r="H22" s="25"/>
      <c r="I22" s="25"/>
      <c r="J22" s="19">
        <v>43.51</v>
      </c>
      <c r="K22" s="19">
        <v>9.62</v>
      </c>
      <c r="L22" s="19"/>
      <c r="M22" s="19">
        <v>13.77</v>
      </c>
      <c r="N22" s="19"/>
      <c r="O22" s="19"/>
      <c r="P22" s="19"/>
      <c r="Q22" s="19"/>
      <c r="R22" s="19"/>
      <c r="S22" s="19"/>
      <c r="T22" s="45"/>
      <c r="U22" s="19"/>
      <c r="V22" s="19">
        <v>5.13</v>
      </c>
    </row>
    <row r="23" spans="1:22" s="24" customFormat="1" ht="8.25" customHeight="1">
      <c r="A23" s="18">
        <f t="shared" si="2"/>
        <v>71.97</v>
      </c>
      <c r="B23" s="19" t="s">
        <v>66</v>
      </c>
      <c r="C23" s="20" t="s">
        <v>9</v>
      </c>
      <c r="D23" s="21">
        <f t="shared" si="3"/>
        <v>71.97</v>
      </c>
      <c r="E23" s="22">
        <v>8.82</v>
      </c>
      <c r="F23" s="23">
        <v>7.15</v>
      </c>
      <c r="G23" s="23"/>
      <c r="H23" s="23"/>
      <c r="I23" s="23">
        <v>34.5</v>
      </c>
      <c r="J23" s="22"/>
      <c r="K23" s="22"/>
      <c r="L23" s="22"/>
      <c r="M23" s="22"/>
      <c r="N23" s="22"/>
      <c r="O23" s="22"/>
      <c r="P23" s="22"/>
      <c r="Q23" s="22">
        <v>21.5</v>
      </c>
      <c r="R23" s="22"/>
      <c r="S23" s="22"/>
      <c r="T23" s="45"/>
      <c r="U23" s="19"/>
      <c r="V23" s="19"/>
    </row>
    <row r="24" spans="1:22" s="24" customFormat="1" ht="8.25" customHeight="1">
      <c r="A24" s="18">
        <f t="shared" si="2"/>
        <v>52.42</v>
      </c>
      <c r="B24" s="19" t="s">
        <v>11</v>
      </c>
      <c r="C24" s="20" t="s">
        <v>12</v>
      </c>
      <c r="D24" s="21">
        <f t="shared" si="3"/>
        <v>52.42</v>
      </c>
      <c r="E24" s="19">
        <v>8.82</v>
      </c>
      <c r="F24" s="25"/>
      <c r="G24" s="25"/>
      <c r="H24" s="25"/>
      <c r="I24" s="25">
        <v>32.43</v>
      </c>
      <c r="J24" s="19"/>
      <c r="K24" s="19"/>
      <c r="L24" s="19"/>
      <c r="M24" s="19"/>
      <c r="N24" s="19"/>
      <c r="O24" s="19">
        <v>4.9</v>
      </c>
      <c r="P24" s="19"/>
      <c r="Q24" s="19"/>
      <c r="R24" s="19"/>
      <c r="S24" s="19"/>
      <c r="T24" s="45"/>
      <c r="U24" s="19"/>
      <c r="V24" s="19">
        <v>6.27</v>
      </c>
    </row>
    <row r="25" spans="1:22" s="24" customFormat="1" ht="8.25" customHeight="1">
      <c r="A25" s="18"/>
      <c r="B25" s="44" t="s">
        <v>37</v>
      </c>
      <c r="C25" s="15"/>
      <c r="D25" s="40"/>
      <c r="E25" s="53"/>
      <c r="F25" s="54"/>
      <c r="G25" s="54"/>
      <c r="H25" s="54"/>
      <c r="I25" s="54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5"/>
    </row>
    <row r="26" spans="1:22" s="24" customFormat="1" ht="8.25" customHeight="1">
      <c r="A26" s="18">
        <f t="shared" si="2"/>
        <v>36.019999999999996</v>
      </c>
      <c r="B26" s="19" t="s">
        <v>124</v>
      </c>
      <c r="C26" s="20" t="s">
        <v>12</v>
      </c>
      <c r="D26" s="21">
        <f t="shared" si="3"/>
        <v>36.019999999999996</v>
      </c>
      <c r="E26" s="19"/>
      <c r="F26" s="25"/>
      <c r="G26" s="25"/>
      <c r="H26" s="25"/>
      <c r="I26" s="25">
        <v>24.84</v>
      </c>
      <c r="J26" s="19"/>
      <c r="K26" s="19"/>
      <c r="L26" s="19"/>
      <c r="M26" s="19"/>
      <c r="N26" s="19"/>
      <c r="O26" s="19"/>
      <c r="P26" s="19"/>
      <c r="Q26" s="19">
        <v>11.18</v>
      </c>
      <c r="R26" s="19"/>
      <c r="S26" s="19"/>
      <c r="T26" s="45"/>
      <c r="U26" s="19"/>
      <c r="V26" s="19"/>
    </row>
    <row r="27" spans="1:22" s="24" customFormat="1" ht="8.25" customHeight="1">
      <c r="A27" s="18">
        <f t="shared" si="2"/>
        <v>29.58</v>
      </c>
      <c r="B27" s="19" t="s">
        <v>89</v>
      </c>
      <c r="C27" s="20" t="s">
        <v>12</v>
      </c>
      <c r="D27" s="21">
        <f t="shared" si="3"/>
        <v>29.58</v>
      </c>
      <c r="E27" s="19"/>
      <c r="F27" s="25"/>
      <c r="G27" s="25"/>
      <c r="H27" s="25"/>
      <c r="I27" s="25">
        <v>8.97</v>
      </c>
      <c r="J27" s="19">
        <v>20.61</v>
      </c>
      <c r="K27" s="19"/>
      <c r="L27" s="19"/>
      <c r="M27" s="19"/>
      <c r="N27" s="19"/>
      <c r="O27" s="19"/>
      <c r="P27" s="19"/>
      <c r="Q27" s="19"/>
      <c r="R27" s="19"/>
      <c r="S27" s="19"/>
      <c r="T27" s="45"/>
      <c r="U27" s="19"/>
      <c r="V27" s="19"/>
    </row>
    <row r="28" spans="1:22" s="24" customFormat="1" ht="8.25" customHeight="1">
      <c r="A28" s="18">
        <f t="shared" si="2"/>
        <v>23.37</v>
      </c>
      <c r="B28" s="19" t="s">
        <v>60</v>
      </c>
      <c r="C28" s="20" t="s">
        <v>9</v>
      </c>
      <c r="D28" s="21">
        <f t="shared" si="3"/>
        <v>23.37</v>
      </c>
      <c r="E28" s="19"/>
      <c r="F28" s="25"/>
      <c r="G28" s="25"/>
      <c r="H28" s="25"/>
      <c r="I28" s="2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5"/>
      <c r="U28" s="19"/>
      <c r="V28" s="19">
        <v>23.37</v>
      </c>
    </row>
    <row r="29" spans="1:22" s="24" customFormat="1" ht="8.25" customHeight="1">
      <c r="A29" s="18">
        <f t="shared" si="2"/>
        <v>17.94</v>
      </c>
      <c r="B29" s="19" t="s">
        <v>123</v>
      </c>
      <c r="C29" s="20" t="s">
        <v>12</v>
      </c>
      <c r="D29" s="21">
        <f t="shared" si="3"/>
        <v>17.94</v>
      </c>
      <c r="E29" s="22"/>
      <c r="F29" s="23"/>
      <c r="G29" s="23"/>
      <c r="H29" s="23"/>
      <c r="I29" s="23">
        <v>17.94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45"/>
      <c r="U29" s="19"/>
      <c r="V29" s="19"/>
    </row>
    <row r="31" spans="1:22" s="5" customFormat="1" ht="8.25">
      <c r="A31" s="1">
        <v>9999</v>
      </c>
      <c r="B31" s="56"/>
      <c r="C31" s="2" t="s">
        <v>4</v>
      </c>
      <c r="D31" s="3" t="s">
        <v>1</v>
      </c>
      <c r="E31" s="3" t="s">
        <v>58</v>
      </c>
      <c r="F31" s="3" t="s">
        <v>55</v>
      </c>
      <c r="G31" s="3" t="s">
        <v>50</v>
      </c>
      <c r="H31" s="3" t="s">
        <v>74</v>
      </c>
      <c r="I31" s="3" t="s">
        <v>49</v>
      </c>
      <c r="J31" s="3" t="s">
        <v>0</v>
      </c>
      <c r="K31" s="3" t="s">
        <v>48</v>
      </c>
      <c r="L31" s="3" t="s">
        <v>113</v>
      </c>
      <c r="M31" s="3" t="s">
        <v>47</v>
      </c>
      <c r="N31" s="3" t="s">
        <v>125</v>
      </c>
      <c r="O31" s="3" t="s">
        <v>128</v>
      </c>
      <c r="P31" s="3" t="s">
        <v>131</v>
      </c>
      <c r="Q31" s="3" t="s">
        <v>51</v>
      </c>
      <c r="R31" s="3" t="s">
        <v>139</v>
      </c>
      <c r="S31" s="3" t="s">
        <v>52</v>
      </c>
      <c r="T31" s="3" t="s">
        <v>143</v>
      </c>
      <c r="U31" s="3" t="s">
        <v>148</v>
      </c>
      <c r="V31" s="4" t="s">
        <v>152</v>
      </c>
    </row>
    <row r="32" spans="1:22" s="5" customFormat="1" ht="8.25">
      <c r="A32" s="1">
        <v>9998</v>
      </c>
      <c r="B32" s="57" t="s">
        <v>34</v>
      </c>
      <c r="C32" s="6"/>
      <c r="D32" s="7"/>
      <c r="E32" s="7" t="s">
        <v>59</v>
      </c>
      <c r="F32" s="8" t="s">
        <v>69</v>
      </c>
      <c r="G32" s="8" t="s">
        <v>77</v>
      </c>
      <c r="H32" s="8" t="s">
        <v>75</v>
      </c>
      <c r="I32" s="8" t="s">
        <v>121</v>
      </c>
      <c r="J32" s="8" t="s">
        <v>84</v>
      </c>
      <c r="K32" s="8" t="s">
        <v>110</v>
      </c>
      <c r="L32" s="8" t="s">
        <v>114</v>
      </c>
      <c r="M32" s="8" t="s">
        <v>117</v>
      </c>
      <c r="N32" s="8" t="s">
        <v>126</v>
      </c>
      <c r="O32" s="7" t="s">
        <v>130</v>
      </c>
      <c r="P32" s="7" t="s">
        <v>132</v>
      </c>
      <c r="Q32" s="8" t="s">
        <v>134</v>
      </c>
      <c r="R32" s="8" t="s">
        <v>138</v>
      </c>
      <c r="S32" s="8" t="s">
        <v>140</v>
      </c>
      <c r="T32" s="8" t="s">
        <v>144</v>
      </c>
      <c r="U32" s="8" t="s">
        <v>149</v>
      </c>
      <c r="V32" s="9" t="s">
        <v>154</v>
      </c>
    </row>
    <row r="33" spans="1:22" s="13" customFormat="1" ht="8.25">
      <c r="A33" s="1">
        <v>9997</v>
      </c>
      <c r="B33" s="58"/>
      <c r="C33" s="10"/>
      <c r="D33" s="11"/>
      <c r="E33" s="11" t="s">
        <v>57</v>
      </c>
      <c r="F33" s="11" t="s">
        <v>70</v>
      </c>
      <c r="G33" s="11" t="s">
        <v>78</v>
      </c>
      <c r="H33" s="11" t="s">
        <v>73</v>
      </c>
      <c r="I33" s="11" t="s">
        <v>122</v>
      </c>
      <c r="J33" s="11" t="s">
        <v>85</v>
      </c>
      <c r="K33" s="11" t="s">
        <v>25</v>
      </c>
      <c r="L33" s="11" t="s">
        <v>112</v>
      </c>
      <c r="M33" s="11" t="s">
        <v>116</v>
      </c>
      <c r="N33" s="11" t="s">
        <v>78</v>
      </c>
      <c r="O33" s="11" t="s">
        <v>129</v>
      </c>
      <c r="P33" s="11" t="s">
        <v>133</v>
      </c>
      <c r="Q33" s="43" t="s">
        <v>135</v>
      </c>
      <c r="R33" s="43" t="s">
        <v>137</v>
      </c>
      <c r="S33" s="43" t="s">
        <v>141</v>
      </c>
      <c r="T33" s="11" t="s">
        <v>142</v>
      </c>
      <c r="U33" s="11" t="s">
        <v>150</v>
      </c>
      <c r="V33" s="12" t="s">
        <v>153</v>
      </c>
    </row>
    <row r="34" spans="1:22" s="5" customFormat="1" ht="8.25">
      <c r="A34" s="1">
        <v>9996</v>
      </c>
      <c r="B34" s="44" t="s">
        <v>2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8"/>
    </row>
    <row r="35" spans="1:22" s="24" customFormat="1" ht="8.25">
      <c r="A35" s="18">
        <f>SUM(0+D35)</f>
        <v>315.68</v>
      </c>
      <c r="B35" s="19" t="s">
        <v>13</v>
      </c>
      <c r="C35" s="20" t="s">
        <v>9</v>
      </c>
      <c r="D35" s="21">
        <v>315.68</v>
      </c>
      <c r="E35" s="22">
        <v>83.3</v>
      </c>
      <c r="F35" s="22">
        <v>58.5</v>
      </c>
      <c r="G35" s="22"/>
      <c r="H35" s="22"/>
      <c r="I35" s="22">
        <v>43.47</v>
      </c>
      <c r="J35" s="22">
        <v>38.93</v>
      </c>
      <c r="K35" s="22">
        <v>3.33</v>
      </c>
      <c r="L35" s="22"/>
      <c r="M35" s="22"/>
      <c r="N35" s="22">
        <v>11.76</v>
      </c>
      <c r="O35" s="22">
        <v>51.1</v>
      </c>
      <c r="P35" s="22"/>
      <c r="Q35" s="22">
        <v>83.85</v>
      </c>
      <c r="R35" s="22"/>
      <c r="S35" s="22"/>
      <c r="T35" s="22"/>
      <c r="U35" s="22"/>
      <c r="V35" s="22">
        <v>47.31</v>
      </c>
    </row>
    <row r="36" spans="1:22" s="24" customFormat="1" ht="8.25">
      <c r="A36" s="18">
        <f>SUM(0+D36)</f>
        <v>71.97</v>
      </c>
      <c r="B36" s="19" t="s">
        <v>63</v>
      </c>
      <c r="C36" s="20" t="s">
        <v>9</v>
      </c>
      <c r="D36" s="21">
        <v>71.97</v>
      </c>
      <c r="E36" s="21">
        <v>8.82</v>
      </c>
      <c r="F36" s="21">
        <v>7.15</v>
      </c>
      <c r="G36" s="21"/>
      <c r="H36" s="21"/>
      <c r="I36" s="21">
        <v>34.5</v>
      </c>
      <c r="J36" s="21"/>
      <c r="K36" s="21"/>
      <c r="L36" s="21"/>
      <c r="M36" s="21"/>
      <c r="N36" s="21"/>
      <c r="O36" s="21"/>
      <c r="P36" s="21"/>
      <c r="Q36" s="21">
        <v>21.5</v>
      </c>
      <c r="R36" s="21"/>
      <c r="S36" s="21"/>
      <c r="T36" s="21"/>
      <c r="U36" s="21"/>
      <c r="V36" s="21"/>
    </row>
    <row r="37" spans="1:22" s="24" customFormat="1" ht="8.25">
      <c r="A37" s="18">
        <f>SUM(0+D37)</f>
        <v>29.58</v>
      </c>
      <c r="B37" s="19" t="s">
        <v>89</v>
      </c>
      <c r="C37" s="20" t="s">
        <v>12</v>
      </c>
      <c r="D37" s="21">
        <f>SUM(E37:V37)</f>
        <v>29.58</v>
      </c>
      <c r="E37" s="22"/>
      <c r="F37" s="22"/>
      <c r="G37" s="22"/>
      <c r="H37" s="22"/>
      <c r="I37" s="22">
        <v>8.97</v>
      </c>
      <c r="J37" s="22">
        <v>20.61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4" customFormat="1" ht="8.25">
      <c r="A38" s="18">
        <f>SUM(0+D38)</f>
        <v>26.91</v>
      </c>
      <c r="B38" s="19" t="s">
        <v>11</v>
      </c>
      <c r="C38" s="20" t="s">
        <v>12</v>
      </c>
      <c r="D38" s="21">
        <f>SUM(E38:V38)</f>
        <v>26.91</v>
      </c>
      <c r="E38" s="21"/>
      <c r="F38" s="21"/>
      <c r="G38" s="21"/>
      <c r="H38" s="21"/>
      <c r="I38" s="21">
        <v>26.91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24" customFormat="1" ht="8.25">
      <c r="A39" s="18">
        <f>SUM(0+D39)</f>
        <v>23.37</v>
      </c>
      <c r="B39" s="19" t="s">
        <v>60</v>
      </c>
      <c r="C39" s="20" t="s">
        <v>9</v>
      </c>
      <c r="D39" s="21">
        <f>SUM(E39:V39)</f>
        <v>23.37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>
        <v>23.37</v>
      </c>
    </row>
    <row r="40" spans="1:22" s="24" customFormat="1" ht="8.25">
      <c r="A40" s="18"/>
      <c r="B40" s="44" t="s">
        <v>37</v>
      </c>
      <c r="C40" s="15"/>
      <c r="D40" s="4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1"/>
    </row>
    <row r="41" spans="1:22" s="24" customFormat="1" ht="8.25">
      <c r="A41" s="18">
        <f>SUM(0+D41)</f>
        <v>17.94</v>
      </c>
      <c r="B41" s="19" t="s">
        <v>123</v>
      </c>
      <c r="C41" s="20" t="s">
        <v>12</v>
      </c>
      <c r="D41" s="21">
        <f>SUM(E41:V41)</f>
        <v>17.94</v>
      </c>
      <c r="E41" s="22"/>
      <c r="F41" s="22"/>
      <c r="G41" s="22"/>
      <c r="H41" s="22"/>
      <c r="I41" s="22">
        <v>17.94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</sheetData>
  <sheetProtection password="CC6F" sheet="1" objects="1" scenarios="1"/>
  <printOptions/>
  <pageMargins left="0.037401575" right="0.287401575" top="1" bottom="1" header="0.492125985" footer="0.492125985"/>
  <pageSetup horizontalDpi="300" verticalDpi="300" orientation="landscape" paperSize="9" r:id="rId1"/>
  <headerFooter alignWithMargins="0">
    <oddHeader>&amp;CRANKING CENTRO-OESTE DAS RAÇAS PÔNEIS - 2004
RAÇA PÔNEI BRASILEIRO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ABCC PONEI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ABCC PONEI</dc:creator>
  <cp:keywords/>
  <dc:description/>
  <cp:lastModifiedBy>A.B.C.C.Pônei</cp:lastModifiedBy>
  <cp:lastPrinted>2010-11-23T18:43:38Z</cp:lastPrinted>
  <dcterms:created xsi:type="dcterms:W3CDTF">2001-01-31T17:18:15Z</dcterms:created>
  <dcterms:modified xsi:type="dcterms:W3CDTF">2011-01-19T18:05:09Z</dcterms:modified>
  <cp:category/>
  <cp:version/>
  <cp:contentType/>
  <cp:contentStatus/>
</cp:coreProperties>
</file>